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<sst xmlns="http://schemas.openxmlformats.org/spreadsheetml/2006/main" count="300" uniqueCount="77">
  <si>
    <t xml:space="preserve">夏家河污泥厂2025年5月餐饮垃圾处理量统计表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</si>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</sst>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41" fontId="7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41" fontId="13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55" zoomScaleNormal="55" zoomScaleSheetLayoutView="60" workbookViewId="0">
      <pane xSplit="1" ySplit="4" topLeftCell="B14" activePane="bottomRight" state="frozen"/>
      <selection/>
      <selection pane="topRight"/>
      <selection pane="bottomLeft"/>
      <selection pane="bottomRight" activeCell="L25" sqref="L25:M35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2" customFormat="1" ht="23.25" customHeight="1" spans="1:23">
      <c r="A2" s="6">
        <v>1000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="2" customFormat="1" ht="51.75" customHeight="1" spans="1:23">
      <c r="A3" s="47" t="s">
        <v>2</v>
      </c>
      <c r="B3" s="48" t="s">
        <v>3</v>
      </c>
      <c r="C3" s="49"/>
      <c r="D3" s="83" t="s">
        <v>4</v>
      </c>
      <c r="E3" s="83"/>
      <c r="F3" s="48" t="s">
        <v>5</v>
      </c>
      <c r="G3" s="49"/>
      <c r="H3" s="83" t="s">
        <v>6</v>
      </c>
      <c r="I3" s="83"/>
      <c r="J3" s="48" t="s">
        <v>7</v>
      </c>
      <c r="K3" s="49"/>
      <c r="L3" s="48" t="s">
        <v>8</v>
      </c>
      <c r="M3" s="49"/>
      <c r="N3" s="83" t="s">
        <v>9</v>
      </c>
      <c r="O3" s="83"/>
      <c r="P3" s="48" t="s">
        <v>10</v>
      </c>
      <c r="Q3" s="49"/>
      <c r="R3" s="48" t="s">
        <v>11</v>
      </c>
      <c r="S3" s="49"/>
      <c r="T3" s="88" t="s">
        <v>12</v>
      </c>
      <c r="U3" s="88"/>
      <c r="V3" s="64" t="s">
        <v>13</v>
      </c>
      <c r="W3" s="65"/>
    </row>
    <row r="4" s="2" customFormat="1" ht="29.25" customHeight="1" spans="1:23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0" t="s">
        <v>14</v>
      </c>
      <c r="I4" s="50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</row>
    <row r="5" s="3" customFormat="1" ht="27.75" customHeight="1" spans="1:23">
      <c r="A5" s="52" t="s">
        <v>16</v>
      </c>
      <c r="B5" s="79">
        <v>41.42</v>
      </c>
      <c r="C5" s="78">
        <v>8</v>
      </c>
      <c r="D5" s="78">
        <v>0</v>
      </c>
      <c r="E5" s="78">
        <v>0</v>
      </c>
      <c r="F5" s="79">
        <v>16.66</v>
      </c>
      <c r="G5" s="78">
        <v>2</v>
      </c>
      <c r="H5" s="78">
        <v>0</v>
      </c>
      <c r="I5" s="78">
        <v>0</v>
      </c>
      <c r="J5" s="78">
        <v>0</v>
      </c>
      <c r="K5" s="78">
        <v>0</v>
      </c>
      <c r="L5" s="79">
        <v>16.38</v>
      </c>
      <c r="M5" s="78">
        <v>3</v>
      </c>
      <c r="N5" s="78">
        <v>0</v>
      </c>
      <c r="O5" s="78">
        <v>0</v>
      </c>
      <c r="P5" s="79">
        <v>43.14</v>
      </c>
      <c r="Q5" s="78">
        <v>7</v>
      </c>
      <c r="R5" s="78">
        <v>0</v>
      </c>
      <c r="S5" s="78">
        <v>0</v>
      </c>
      <c r="T5" s="78">
        <v>0</v>
      </c>
      <c r="U5" s="78">
        <v>0</v>
      </c>
      <c r="V5" s="79">
        <f t="shared" ref="V5:V36" si="0">B5+D5+F5+H5+L5+N5+P5+R5+T5</f>
        <v>117.6</v>
      </c>
      <c r="W5" s="81">
        <f t="shared" ref="W5:W36" si="1">C5+E5+G5+I5+M5+O5+Q5+S5+U5</f>
        <v>20</v>
      </c>
    </row>
    <row r="6" s="3" customFormat="1" ht="27.75" customHeight="1" spans="1:23">
      <c r="A6" s="52" t="s">
        <v>17</v>
      </c>
      <c r="B6" s="79">
        <v>59.36</v>
      </c>
      <c r="C6" s="78">
        <v>10</v>
      </c>
      <c r="D6" s="78">
        <v>0</v>
      </c>
      <c r="E6" s="78">
        <v>0</v>
      </c>
      <c r="F6" s="79">
        <v>5.5</v>
      </c>
      <c r="G6" s="78">
        <v>1</v>
      </c>
      <c r="H6" s="78">
        <v>0</v>
      </c>
      <c r="I6" s="78">
        <v>0</v>
      </c>
      <c r="J6" s="78">
        <v>0</v>
      </c>
      <c r="K6" s="78">
        <v>0</v>
      </c>
      <c r="L6" s="79">
        <v>13.94</v>
      </c>
      <c r="M6" s="78">
        <v>3</v>
      </c>
      <c r="N6" s="78">
        <v>0</v>
      </c>
      <c r="O6" s="78">
        <v>0</v>
      </c>
      <c r="P6" s="79">
        <v>48.14</v>
      </c>
      <c r="Q6" s="78">
        <v>7</v>
      </c>
      <c r="R6" s="78">
        <v>0</v>
      </c>
      <c r="S6" s="78">
        <v>0</v>
      </c>
      <c r="T6" s="78">
        <v>0</v>
      </c>
      <c r="U6" s="78">
        <v>0</v>
      </c>
      <c r="V6" s="79">
        <f t="shared" si="0"/>
        <v>126.94</v>
      </c>
      <c r="W6" s="81">
        <f t="shared" si="1"/>
        <v>21</v>
      </c>
    </row>
    <row r="7" s="3" customFormat="1" ht="27.75" customHeight="1" spans="1:23">
      <c r="A7" s="52" t="s">
        <v>18</v>
      </c>
      <c r="B7" s="79">
        <v>36.74</v>
      </c>
      <c r="C7" s="78">
        <v>7</v>
      </c>
      <c r="D7" s="78">
        <v>0</v>
      </c>
      <c r="E7" s="78">
        <v>0</v>
      </c>
      <c r="F7" s="79">
        <v>7.06</v>
      </c>
      <c r="G7" s="78">
        <v>1</v>
      </c>
      <c r="H7" s="78">
        <v>0</v>
      </c>
      <c r="I7" s="78">
        <v>0</v>
      </c>
      <c r="J7" s="78">
        <v>0</v>
      </c>
      <c r="K7" s="78">
        <v>0</v>
      </c>
      <c r="L7" s="79">
        <v>8.04</v>
      </c>
      <c r="M7" s="78">
        <v>2</v>
      </c>
      <c r="N7" s="78">
        <v>0</v>
      </c>
      <c r="O7" s="78">
        <v>0</v>
      </c>
      <c r="P7" s="79">
        <v>41.86</v>
      </c>
      <c r="Q7" s="78">
        <v>6</v>
      </c>
      <c r="R7" s="78">
        <v>0</v>
      </c>
      <c r="S7" s="78">
        <v>0</v>
      </c>
      <c r="T7" s="78">
        <v>0</v>
      </c>
      <c r="U7" s="78">
        <v>0</v>
      </c>
      <c r="V7" s="79">
        <f t="shared" si="0"/>
        <v>93.7</v>
      </c>
      <c r="W7" s="81">
        <f t="shared" si="1"/>
        <v>16</v>
      </c>
    </row>
    <row r="8" s="3" customFormat="1" ht="27.75" customHeight="1" spans="1:23">
      <c r="A8" s="52" t="s">
        <v>19</v>
      </c>
      <c r="B8" s="79">
        <v>54.8</v>
      </c>
      <c r="C8" s="78">
        <v>10</v>
      </c>
      <c r="D8" s="78">
        <v>0</v>
      </c>
      <c r="E8" s="78">
        <v>0</v>
      </c>
      <c r="F8" s="79">
        <v>7.56</v>
      </c>
      <c r="G8" s="78">
        <v>1</v>
      </c>
      <c r="H8" s="78">
        <v>0</v>
      </c>
      <c r="I8" s="78">
        <v>0</v>
      </c>
      <c r="J8" s="78">
        <v>0</v>
      </c>
      <c r="K8" s="78">
        <v>0</v>
      </c>
      <c r="L8" s="79">
        <v>20.76</v>
      </c>
      <c r="M8" s="78">
        <v>4</v>
      </c>
      <c r="N8" s="78">
        <v>0</v>
      </c>
      <c r="O8" s="78">
        <v>0</v>
      </c>
      <c r="P8" s="79">
        <v>56.24</v>
      </c>
      <c r="Q8" s="78">
        <v>8</v>
      </c>
      <c r="R8" s="78">
        <v>0</v>
      </c>
      <c r="S8" s="78">
        <v>0</v>
      </c>
      <c r="T8" s="78">
        <v>0</v>
      </c>
      <c r="U8" s="78">
        <v>0</v>
      </c>
      <c r="V8" s="79">
        <f t="shared" si="0"/>
        <v>139.36</v>
      </c>
      <c r="W8" s="81">
        <f t="shared" si="1"/>
        <v>23</v>
      </c>
    </row>
    <row r="9" s="3" customFormat="1" ht="27.75" customHeight="1" spans="1:23">
      <c r="A9" s="52" t="s">
        <v>20</v>
      </c>
      <c r="B9" s="79">
        <v>43.16</v>
      </c>
      <c r="C9" s="78">
        <v>7</v>
      </c>
      <c r="D9" s="78">
        <v>0</v>
      </c>
      <c r="E9" s="78">
        <v>0</v>
      </c>
      <c r="F9" s="79">
        <v>7.66</v>
      </c>
      <c r="G9" s="78">
        <v>1</v>
      </c>
      <c r="H9" s="78">
        <v>0</v>
      </c>
      <c r="I9" s="78">
        <v>0</v>
      </c>
      <c r="J9" s="78">
        <v>0</v>
      </c>
      <c r="K9" s="78">
        <v>0</v>
      </c>
      <c r="L9" s="79">
        <v>8.54</v>
      </c>
      <c r="M9" s="78">
        <v>2</v>
      </c>
      <c r="N9" s="78">
        <v>0</v>
      </c>
      <c r="O9" s="78">
        <v>0</v>
      </c>
      <c r="P9" s="79">
        <v>38.28</v>
      </c>
      <c r="Q9" s="78">
        <v>5</v>
      </c>
      <c r="R9" s="78">
        <v>0</v>
      </c>
      <c r="S9" s="78">
        <v>0</v>
      </c>
      <c r="T9" s="78">
        <v>0</v>
      </c>
      <c r="U9" s="78">
        <v>0</v>
      </c>
      <c r="V9" s="79">
        <f t="shared" si="0"/>
        <v>97.64</v>
      </c>
      <c r="W9" s="81">
        <f t="shared" si="1"/>
        <v>15</v>
      </c>
    </row>
    <row r="10" s="3" customFormat="1" ht="27.75" customHeight="1" spans="1:23">
      <c r="A10" s="52" t="s">
        <v>21</v>
      </c>
      <c r="B10" s="79">
        <v>53.3</v>
      </c>
      <c r="C10" s="78">
        <v>10</v>
      </c>
      <c r="D10" s="78">
        <v>0</v>
      </c>
      <c r="E10" s="78">
        <v>0</v>
      </c>
      <c r="F10" s="79">
        <v>8.52</v>
      </c>
      <c r="G10" s="78">
        <v>1</v>
      </c>
      <c r="H10" s="78">
        <v>0</v>
      </c>
      <c r="I10" s="78">
        <v>0</v>
      </c>
      <c r="J10" s="78">
        <v>0</v>
      </c>
      <c r="K10" s="78">
        <v>0</v>
      </c>
      <c r="L10" s="79">
        <v>14.86</v>
      </c>
      <c r="M10" s="78">
        <v>3</v>
      </c>
      <c r="N10" s="78">
        <v>0</v>
      </c>
      <c r="O10" s="78">
        <v>0</v>
      </c>
      <c r="P10" s="79">
        <v>45</v>
      </c>
      <c r="Q10" s="78">
        <v>7</v>
      </c>
      <c r="R10" s="78">
        <v>0</v>
      </c>
      <c r="S10" s="78">
        <v>0</v>
      </c>
      <c r="T10" s="78">
        <v>0</v>
      </c>
      <c r="U10" s="78">
        <v>0</v>
      </c>
      <c r="V10" s="79">
        <f t="shared" si="0"/>
        <v>121.68</v>
      </c>
      <c r="W10" s="81">
        <f t="shared" si="1"/>
        <v>21</v>
      </c>
    </row>
    <row r="11" s="3" customFormat="1" ht="27.75" customHeight="1" spans="1:23">
      <c r="A11" s="52" t="s">
        <v>22</v>
      </c>
      <c r="B11" s="79">
        <v>75.12</v>
      </c>
      <c r="C11" s="78">
        <v>14</v>
      </c>
      <c r="D11" s="78">
        <v>0</v>
      </c>
      <c r="E11" s="78">
        <v>0</v>
      </c>
      <c r="F11" s="79">
        <v>16.54</v>
      </c>
      <c r="G11" s="78">
        <v>2</v>
      </c>
      <c r="H11" s="78">
        <v>0</v>
      </c>
      <c r="I11" s="78">
        <v>0</v>
      </c>
      <c r="J11" s="78">
        <v>0</v>
      </c>
      <c r="K11" s="78">
        <v>0</v>
      </c>
      <c r="L11" s="79">
        <v>20.48</v>
      </c>
      <c r="M11" s="78">
        <v>4</v>
      </c>
      <c r="N11" s="78">
        <v>0</v>
      </c>
      <c r="O11" s="78">
        <v>0</v>
      </c>
      <c r="P11" s="79">
        <v>37.64</v>
      </c>
      <c r="Q11" s="78">
        <v>7</v>
      </c>
      <c r="R11" s="78">
        <v>0</v>
      </c>
      <c r="S11" s="78">
        <v>0</v>
      </c>
      <c r="T11" s="78">
        <v>0</v>
      </c>
      <c r="U11" s="78">
        <v>0</v>
      </c>
      <c r="V11" s="79">
        <f t="shared" si="0"/>
        <v>149.78</v>
      </c>
      <c r="W11" s="81">
        <f t="shared" si="1"/>
        <v>27</v>
      </c>
    </row>
    <row r="12" s="3" customFormat="1" ht="27.75" customHeight="1" spans="1:23">
      <c r="A12" s="52" t="s">
        <v>23</v>
      </c>
      <c r="B12" s="79">
        <v>48.54</v>
      </c>
      <c r="C12" s="78">
        <v>9</v>
      </c>
      <c r="D12" s="78">
        <v>0</v>
      </c>
      <c r="E12" s="78">
        <v>0</v>
      </c>
      <c r="F12" s="79">
        <v>16.7</v>
      </c>
      <c r="G12" s="78">
        <v>2</v>
      </c>
      <c r="H12" s="78">
        <v>0</v>
      </c>
      <c r="I12" s="78">
        <v>0</v>
      </c>
      <c r="J12" s="78">
        <v>0</v>
      </c>
      <c r="K12" s="78">
        <v>0</v>
      </c>
      <c r="L12" s="79">
        <v>18.62</v>
      </c>
      <c r="M12" s="78">
        <v>4</v>
      </c>
      <c r="N12" s="78">
        <v>0</v>
      </c>
      <c r="O12" s="78">
        <v>0</v>
      </c>
      <c r="P12" s="79">
        <v>43.16</v>
      </c>
      <c r="Q12" s="78">
        <v>7</v>
      </c>
      <c r="R12" s="78">
        <v>0</v>
      </c>
      <c r="S12" s="78">
        <v>0</v>
      </c>
      <c r="T12" s="78">
        <v>0</v>
      </c>
      <c r="U12" s="78">
        <v>0</v>
      </c>
      <c r="V12" s="79">
        <f t="shared" si="0"/>
        <v>127.02</v>
      </c>
      <c r="W12" s="81">
        <f t="shared" si="1"/>
        <v>22</v>
      </c>
    </row>
    <row r="13" s="3" customFormat="1" ht="27.75" customHeight="1" spans="1:23">
      <c r="A13" s="52" t="s">
        <v>24</v>
      </c>
      <c r="B13" s="79">
        <v>46.8</v>
      </c>
      <c r="C13" s="78">
        <v>10</v>
      </c>
      <c r="D13" s="78">
        <v>0</v>
      </c>
      <c r="E13" s="78">
        <v>0</v>
      </c>
      <c r="F13" s="79">
        <v>16.08</v>
      </c>
      <c r="G13" s="78">
        <v>2</v>
      </c>
      <c r="H13" s="78">
        <v>0</v>
      </c>
      <c r="I13" s="78">
        <v>0</v>
      </c>
      <c r="J13" s="78">
        <v>0</v>
      </c>
      <c r="K13" s="78">
        <v>0</v>
      </c>
      <c r="L13" s="79">
        <v>18.8</v>
      </c>
      <c r="M13" s="78">
        <v>4</v>
      </c>
      <c r="N13" s="78">
        <v>0</v>
      </c>
      <c r="O13" s="78">
        <v>0</v>
      </c>
      <c r="P13" s="79">
        <v>49.52</v>
      </c>
      <c r="Q13" s="78">
        <v>8</v>
      </c>
      <c r="R13" s="78">
        <v>0</v>
      </c>
      <c r="S13" s="78">
        <v>0</v>
      </c>
      <c r="T13" s="78">
        <v>0</v>
      </c>
      <c r="U13" s="78">
        <v>0</v>
      </c>
      <c r="V13" s="79">
        <f t="shared" si="0"/>
        <v>131.2</v>
      </c>
      <c r="W13" s="81">
        <f t="shared" si="1"/>
        <v>24</v>
      </c>
    </row>
    <row r="14" s="3" customFormat="1" ht="27.75" customHeight="1" spans="1:23">
      <c r="A14" s="52" t="s">
        <v>25</v>
      </c>
      <c r="B14" s="79">
        <v>63.18</v>
      </c>
      <c r="C14" s="78">
        <v>11</v>
      </c>
      <c r="D14" s="78">
        <v>0</v>
      </c>
      <c r="E14" s="78">
        <v>0</v>
      </c>
      <c r="F14" s="79">
        <v>17.04</v>
      </c>
      <c r="G14" s="78">
        <v>2</v>
      </c>
      <c r="H14" s="78">
        <v>0</v>
      </c>
      <c r="I14" s="78">
        <v>0</v>
      </c>
      <c r="J14" s="78">
        <v>0</v>
      </c>
      <c r="K14" s="78">
        <v>0</v>
      </c>
      <c r="L14" s="79">
        <v>16.74</v>
      </c>
      <c r="M14" s="78">
        <v>3</v>
      </c>
      <c r="N14" s="78">
        <v>0</v>
      </c>
      <c r="O14" s="78">
        <v>0</v>
      </c>
      <c r="P14" s="79">
        <v>35.64</v>
      </c>
      <c r="Q14" s="78">
        <v>6</v>
      </c>
      <c r="R14" s="78">
        <v>0</v>
      </c>
      <c r="S14" s="78">
        <v>0</v>
      </c>
      <c r="T14" s="78">
        <v>0</v>
      </c>
      <c r="U14" s="78">
        <v>0</v>
      </c>
      <c r="V14" s="79">
        <f t="shared" si="0"/>
        <v>132.6</v>
      </c>
      <c r="W14" s="81">
        <f t="shared" si="1"/>
        <v>22</v>
      </c>
    </row>
    <row r="15" s="3" customFormat="1" ht="27.75" customHeight="1" spans="1:23">
      <c r="A15" s="52" t="s">
        <v>26</v>
      </c>
      <c r="B15" s="79">
        <v>43.46</v>
      </c>
      <c r="C15" s="78">
        <v>8</v>
      </c>
      <c r="D15" s="78">
        <v>0</v>
      </c>
      <c r="E15" s="78">
        <v>0</v>
      </c>
      <c r="F15" s="79">
        <v>9.54</v>
      </c>
      <c r="G15" s="78">
        <v>1</v>
      </c>
      <c r="H15" s="78">
        <v>0</v>
      </c>
      <c r="I15" s="78">
        <v>0</v>
      </c>
      <c r="J15" s="78">
        <v>0</v>
      </c>
      <c r="K15" s="78">
        <v>0</v>
      </c>
      <c r="L15" s="79">
        <v>8.9</v>
      </c>
      <c r="M15" s="78">
        <v>2</v>
      </c>
      <c r="N15" s="78">
        <v>0</v>
      </c>
      <c r="O15" s="78">
        <v>0</v>
      </c>
      <c r="P15" s="79">
        <v>34.84</v>
      </c>
      <c r="Q15" s="78">
        <v>6</v>
      </c>
      <c r="R15" s="78">
        <v>0</v>
      </c>
      <c r="S15" s="78">
        <v>0</v>
      </c>
      <c r="T15" s="78">
        <v>0</v>
      </c>
      <c r="U15" s="78">
        <v>0</v>
      </c>
      <c r="V15" s="79">
        <f t="shared" si="0"/>
        <v>96.74</v>
      </c>
      <c r="W15" s="81">
        <f t="shared" si="1"/>
        <v>17</v>
      </c>
    </row>
    <row r="16" s="3" customFormat="1" ht="27.75" customHeight="1" spans="1:23">
      <c r="A16" s="52" t="s">
        <v>27</v>
      </c>
      <c r="B16" s="79">
        <v>53.94</v>
      </c>
      <c r="C16" s="78">
        <v>9</v>
      </c>
      <c r="D16" s="78">
        <v>0</v>
      </c>
      <c r="E16" s="78">
        <v>0</v>
      </c>
      <c r="F16" s="79">
        <v>10.16</v>
      </c>
      <c r="G16" s="78">
        <v>1</v>
      </c>
      <c r="H16" s="78">
        <v>0</v>
      </c>
      <c r="I16" s="78">
        <v>0</v>
      </c>
      <c r="J16" s="78">
        <v>0</v>
      </c>
      <c r="K16" s="78">
        <v>0</v>
      </c>
      <c r="L16" s="79">
        <v>18.66</v>
      </c>
      <c r="M16" s="78">
        <v>4</v>
      </c>
      <c r="N16" s="78">
        <v>0</v>
      </c>
      <c r="O16" s="78">
        <v>0</v>
      </c>
      <c r="P16" s="79">
        <v>44.74</v>
      </c>
      <c r="Q16" s="78">
        <v>7</v>
      </c>
      <c r="R16" s="78">
        <v>0</v>
      </c>
      <c r="S16" s="78">
        <v>0</v>
      </c>
      <c r="T16" s="78">
        <v>0</v>
      </c>
      <c r="U16" s="78">
        <v>0</v>
      </c>
      <c r="V16" s="79">
        <f t="shared" si="0"/>
        <v>127.5</v>
      </c>
      <c r="W16" s="81">
        <f t="shared" si="1"/>
        <v>21</v>
      </c>
    </row>
    <row r="17" s="3" customFormat="1" ht="27.75" customHeight="1" spans="1:23">
      <c r="A17" s="52" t="s">
        <v>28</v>
      </c>
      <c r="B17" s="79">
        <v>58.7</v>
      </c>
      <c r="C17" s="78">
        <v>11</v>
      </c>
      <c r="D17" s="78">
        <v>0</v>
      </c>
      <c r="E17" s="78">
        <v>0</v>
      </c>
      <c r="F17" s="79">
        <v>16.82</v>
      </c>
      <c r="G17" s="78">
        <v>2</v>
      </c>
      <c r="H17" s="78">
        <v>0</v>
      </c>
      <c r="I17" s="78">
        <v>0</v>
      </c>
      <c r="J17" s="78">
        <v>0</v>
      </c>
      <c r="K17" s="78">
        <v>0</v>
      </c>
      <c r="L17" s="79">
        <v>18.58</v>
      </c>
      <c r="M17" s="78">
        <v>4</v>
      </c>
      <c r="N17" s="78">
        <v>0</v>
      </c>
      <c r="O17" s="78">
        <v>0</v>
      </c>
      <c r="P17" s="79">
        <v>48.86</v>
      </c>
      <c r="Q17" s="78">
        <v>8</v>
      </c>
      <c r="R17" s="78">
        <v>0</v>
      </c>
      <c r="S17" s="78">
        <v>0</v>
      </c>
      <c r="T17" s="78">
        <v>0</v>
      </c>
      <c r="U17" s="78">
        <v>0</v>
      </c>
      <c r="V17" s="79">
        <f t="shared" si="0"/>
        <v>142.96</v>
      </c>
      <c r="W17" s="81">
        <f t="shared" si="1"/>
        <v>25</v>
      </c>
    </row>
    <row r="18" s="3" customFormat="1" ht="27.75" customHeight="1" spans="1:23">
      <c r="A18" s="52" t="s">
        <v>29</v>
      </c>
      <c r="B18" s="79">
        <v>73.36</v>
      </c>
      <c r="C18" s="78">
        <v>13</v>
      </c>
      <c r="D18" s="78">
        <v>0</v>
      </c>
      <c r="E18" s="78">
        <v>0</v>
      </c>
      <c r="F18" s="79">
        <v>16.42</v>
      </c>
      <c r="G18" s="78">
        <v>2</v>
      </c>
      <c r="H18" s="78">
        <v>0</v>
      </c>
      <c r="I18" s="78">
        <v>0</v>
      </c>
      <c r="J18" s="78">
        <v>0</v>
      </c>
      <c r="K18" s="78">
        <v>0</v>
      </c>
      <c r="L18" s="79">
        <v>18.74</v>
      </c>
      <c r="M18" s="78">
        <v>4</v>
      </c>
      <c r="N18" s="78">
        <v>0</v>
      </c>
      <c r="O18" s="78">
        <v>0</v>
      </c>
      <c r="P18" s="79">
        <v>42.68</v>
      </c>
      <c r="Q18" s="78">
        <v>7</v>
      </c>
      <c r="R18" s="78">
        <v>0</v>
      </c>
      <c r="S18" s="78">
        <v>0</v>
      </c>
      <c r="T18" s="78">
        <v>0</v>
      </c>
      <c r="U18" s="78">
        <v>0</v>
      </c>
      <c r="V18" s="79">
        <f t="shared" si="0"/>
        <v>151.2</v>
      </c>
      <c r="W18" s="81">
        <f t="shared" si="1"/>
        <v>26</v>
      </c>
    </row>
    <row r="19" s="3" customFormat="1" ht="27.75" customHeight="1" spans="1:23">
      <c r="A19" s="52" t="s">
        <v>30</v>
      </c>
      <c r="B19" s="79">
        <v>46.48</v>
      </c>
      <c r="C19" s="78">
        <v>9</v>
      </c>
      <c r="D19" s="78">
        <v>0</v>
      </c>
      <c r="E19" s="78">
        <v>0</v>
      </c>
      <c r="F19" s="79">
        <v>14.88</v>
      </c>
      <c r="G19" s="78">
        <v>2</v>
      </c>
      <c r="H19" s="78">
        <v>0</v>
      </c>
      <c r="I19" s="78">
        <v>0</v>
      </c>
      <c r="J19" s="78">
        <v>0</v>
      </c>
      <c r="K19" s="78">
        <v>0</v>
      </c>
      <c r="L19" s="79">
        <v>19.14</v>
      </c>
      <c r="M19" s="78">
        <v>4</v>
      </c>
      <c r="N19" s="78">
        <v>0</v>
      </c>
      <c r="O19" s="78">
        <v>0</v>
      </c>
      <c r="P19" s="79">
        <v>37.42</v>
      </c>
      <c r="Q19" s="78">
        <v>6</v>
      </c>
      <c r="R19" s="78">
        <v>0</v>
      </c>
      <c r="S19" s="78">
        <v>0</v>
      </c>
      <c r="T19" s="78">
        <v>0</v>
      </c>
      <c r="U19" s="78">
        <v>0</v>
      </c>
      <c r="V19" s="79">
        <f t="shared" si="0"/>
        <v>117.92</v>
      </c>
      <c r="W19" s="81">
        <f t="shared" si="1"/>
        <v>21</v>
      </c>
    </row>
    <row r="20" s="3" customFormat="1" ht="27.75" customHeight="1" spans="1:23">
      <c r="A20" s="52" t="s">
        <v>31</v>
      </c>
      <c r="B20" s="79">
        <v>52.18</v>
      </c>
      <c r="C20" s="78">
        <v>10</v>
      </c>
      <c r="D20" s="78">
        <v>0</v>
      </c>
      <c r="E20" s="78">
        <v>0</v>
      </c>
      <c r="F20" s="79">
        <v>17.28</v>
      </c>
      <c r="G20" s="78">
        <v>2</v>
      </c>
      <c r="H20" s="78">
        <v>0</v>
      </c>
      <c r="I20" s="78">
        <v>0</v>
      </c>
      <c r="J20" s="78">
        <v>0</v>
      </c>
      <c r="K20" s="78">
        <v>0</v>
      </c>
      <c r="L20" s="79">
        <v>19.52</v>
      </c>
      <c r="M20" s="78">
        <v>4</v>
      </c>
      <c r="N20" s="78">
        <v>0</v>
      </c>
      <c r="O20" s="78">
        <v>0</v>
      </c>
      <c r="P20" s="79">
        <v>43.24</v>
      </c>
      <c r="Q20" s="78">
        <v>7</v>
      </c>
      <c r="R20" s="78">
        <v>0</v>
      </c>
      <c r="S20" s="78">
        <v>0</v>
      </c>
      <c r="T20" s="78">
        <v>0</v>
      </c>
      <c r="U20" s="78">
        <v>0</v>
      </c>
      <c r="V20" s="79">
        <f t="shared" si="0"/>
        <v>132.22</v>
      </c>
      <c r="W20" s="81">
        <f t="shared" si="1"/>
        <v>23</v>
      </c>
    </row>
    <row r="21" s="3" customFormat="1" ht="27.75" customHeight="1" spans="1:23">
      <c r="A21" s="52" t="s">
        <v>32</v>
      </c>
      <c r="B21" s="79">
        <v>74.92</v>
      </c>
      <c r="C21" s="78">
        <v>13</v>
      </c>
      <c r="D21" s="78">
        <v>0</v>
      </c>
      <c r="E21" s="78">
        <v>0</v>
      </c>
      <c r="F21" s="79">
        <v>16.84</v>
      </c>
      <c r="G21" s="78">
        <v>2</v>
      </c>
      <c r="H21" s="78">
        <v>0</v>
      </c>
      <c r="I21" s="78">
        <v>0</v>
      </c>
      <c r="J21" s="78">
        <v>0</v>
      </c>
      <c r="K21" s="78">
        <v>0</v>
      </c>
      <c r="L21" s="79">
        <v>16.9</v>
      </c>
      <c r="M21" s="78">
        <v>3</v>
      </c>
      <c r="N21" s="78">
        <v>0</v>
      </c>
      <c r="O21" s="78">
        <v>0</v>
      </c>
      <c r="P21" s="79">
        <v>41.56</v>
      </c>
      <c r="Q21" s="78">
        <v>6</v>
      </c>
      <c r="R21" s="78">
        <v>0</v>
      </c>
      <c r="S21" s="78">
        <v>0</v>
      </c>
      <c r="T21" s="78">
        <v>0</v>
      </c>
      <c r="U21" s="78">
        <v>0</v>
      </c>
      <c r="V21" s="79">
        <f t="shared" si="0"/>
        <v>150.22</v>
      </c>
      <c r="W21" s="81">
        <f t="shared" si="1"/>
        <v>24</v>
      </c>
    </row>
    <row r="22" s="3" customFormat="1" ht="27.75" customHeight="1" spans="1:23">
      <c r="A22" s="52" t="s">
        <v>33</v>
      </c>
      <c r="B22" s="79">
        <v>38.52</v>
      </c>
      <c r="C22" s="78">
        <v>7</v>
      </c>
      <c r="D22" s="78">
        <v>0</v>
      </c>
      <c r="E22" s="78">
        <v>0</v>
      </c>
      <c r="F22" s="79">
        <v>9.62</v>
      </c>
      <c r="G22" s="78">
        <v>1</v>
      </c>
      <c r="H22" s="78">
        <v>0</v>
      </c>
      <c r="I22" s="78">
        <v>0</v>
      </c>
      <c r="J22" s="78">
        <v>0</v>
      </c>
      <c r="K22" s="78">
        <v>0</v>
      </c>
      <c r="L22" s="79">
        <v>8.96</v>
      </c>
      <c r="M22" s="78">
        <v>2</v>
      </c>
      <c r="N22" s="78">
        <v>0</v>
      </c>
      <c r="O22" s="78">
        <v>0</v>
      </c>
      <c r="P22" s="79">
        <v>46.88</v>
      </c>
      <c r="Q22" s="78">
        <v>7</v>
      </c>
      <c r="R22" s="78">
        <v>0</v>
      </c>
      <c r="S22" s="78">
        <v>0</v>
      </c>
      <c r="T22" s="78">
        <v>0</v>
      </c>
      <c r="U22" s="78">
        <v>0</v>
      </c>
      <c r="V22" s="79">
        <f t="shared" si="0"/>
        <v>103.98</v>
      </c>
      <c r="W22" s="81">
        <f t="shared" si="1"/>
        <v>17</v>
      </c>
    </row>
    <row r="23" s="3" customFormat="1" ht="27.75" customHeight="1" spans="1:23">
      <c r="A23" s="52" t="s">
        <v>34</v>
      </c>
      <c r="B23" s="79">
        <v>52.16</v>
      </c>
      <c r="C23" s="78">
        <v>9</v>
      </c>
      <c r="D23" s="78">
        <v>0</v>
      </c>
      <c r="E23" s="78">
        <v>0</v>
      </c>
      <c r="F23" s="79">
        <v>8.96</v>
      </c>
      <c r="G23" s="78">
        <v>1</v>
      </c>
      <c r="H23" s="78">
        <v>0</v>
      </c>
      <c r="I23" s="78">
        <v>0</v>
      </c>
      <c r="J23" s="78">
        <v>0</v>
      </c>
      <c r="K23" s="78">
        <v>0</v>
      </c>
      <c r="L23" s="79">
        <v>17.74</v>
      </c>
      <c r="M23" s="78">
        <v>4</v>
      </c>
      <c r="N23" s="78">
        <v>0</v>
      </c>
      <c r="O23" s="78">
        <v>0</v>
      </c>
      <c r="P23" s="79">
        <v>42.84</v>
      </c>
      <c r="Q23" s="78">
        <v>7</v>
      </c>
      <c r="R23" s="78">
        <v>0</v>
      </c>
      <c r="S23" s="78">
        <v>0</v>
      </c>
      <c r="T23" s="78">
        <v>0</v>
      </c>
      <c r="U23" s="78">
        <v>0</v>
      </c>
      <c r="V23" s="79">
        <f t="shared" si="0"/>
        <v>121.7</v>
      </c>
      <c r="W23" s="81">
        <f t="shared" si="1"/>
        <v>21</v>
      </c>
    </row>
    <row r="24" s="3" customFormat="1" ht="27.75" customHeight="1" spans="1:23">
      <c r="A24" s="52" t="s">
        <v>35</v>
      </c>
      <c r="B24" s="79">
        <v>68.76</v>
      </c>
      <c r="C24" s="78">
        <v>13</v>
      </c>
      <c r="D24" s="78">
        <v>0</v>
      </c>
      <c r="E24" s="78">
        <v>0</v>
      </c>
      <c r="F24" s="79">
        <v>16.68</v>
      </c>
      <c r="G24" s="78">
        <v>2</v>
      </c>
      <c r="H24" s="78">
        <v>0</v>
      </c>
      <c r="I24" s="78">
        <v>0</v>
      </c>
      <c r="J24" s="78">
        <v>0</v>
      </c>
      <c r="K24" s="78">
        <v>0</v>
      </c>
      <c r="L24" s="79">
        <v>19.56</v>
      </c>
      <c r="M24" s="78">
        <v>4</v>
      </c>
      <c r="N24" s="78">
        <v>0</v>
      </c>
      <c r="O24" s="78">
        <v>0</v>
      </c>
      <c r="P24" s="79">
        <v>42.72</v>
      </c>
      <c r="Q24" s="78">
        <v>7</v>
      </c>
      <c r="R24" s="78">
        <v>0</v>
      </c>
      <c r="S24" s="78">
        <v>0</v>
      </c>
      <c r="T24" s="78">
        <v>0</v>
      </c>
      <c r="U24" s="78">
        <v>0</v>
      </c>
      <c r="V24" s="79">
        <f t="shared" si="0"/>
        <v>147.72</v>
      </c>
      <c r="W24" s="81">
        <f t="shared" si="1"/>
        <v>26</v>
      </c>
    </row>
    <row r="25" s="3" customFormat="1" ht="27.75" customHeight="1" spans="1:23">
      <c r="A25" s="52" t="s">
        <v>36</v>
      </c>
      <c r="B25" s="79">
        <v>62.76</v>
      </c>
      <c r="C25" s="78">
        <v>12</v>
      </c>
      <c r="D25" s="78">
        <v>0</v>
      </c>
      <c r="E25" s="78">
        <v>0</v>
      </c>
      <c r="F25" s="79">
        <v>17.78</v>
      </c>
      <c r="G25" s="78">
        <v>2</v>
      </c>
      <c r="H25" s="78">
        <v>0</v>
      </c>
      <c r="I25" s="78">
        <v>0</v>
      </c>
      <c r="J25" s="78">
        <v>0</v>
      </c>
      <c r="K25" s="78">
        <v>0</v>
      </c>
      <c r="L25" s="79">
        <v>17.6</v>
      </c>
      <c r="M25" s="78">
        <v>4</v>
      </c>
      <c r="N25" s="78">
        <v>0</v>
      </c>
      <c r="O25" s="78">
        <v>0</v>
      </c>
      <c r="P25" s="79">
        <v>40.12</v>
      </c>
      <c r="Q25" s="78">
        <v>7</v>
      </c>
      <c r="R25" s="78">
        <v>0</v>
      </c>
      <c r="S25" s="78">
        <v>0</v>
      </c>
      <c r="T25" s="78">
        <v>0</v>
      </c>
      <c r="U25" s="78">
        <v>0</v>
      </c>
      <c r="V25" s="79">
        <f t="shared" si="0"/>
        <v>138.26</v>
      </c>
      <c r="W25" s="81">
        <f t="shared" si="1"/>
        <v>25</v>
      </c>
    </row>
    <row r="26" s="3" customFormat="1" ht="27.75" customHeight="1" spans="1:23">
      <c r="A26" s="52" t="s">
        <v>37</v>
      </c>
      <c r="B26" s="79">
        <v>48.9</v>
      </c>
      <c r="C26" s="78">
        <v>9</v>
      </c>
      <c r="D26" s="78">
        <v>0</v>
      </c>
      <c r="E26" s="78">
        <v>0</v>
      </c>
      <c r="F26" s="79">
        <v>17.1</v>
      </c>
      <c r="G26" s="78">
        <v>2</v>
      </c>
      <c r="H26" s="78">
        <v>0</v>
      </c>
      <c r="I26" s="78">
        <v>0</v>
      </c>
      <c r="J26" s="78">
        <v>0</v>
      </c>
      <c r="K26" s="78">
        <v>0</v>
      </c>
      <c r="L26" s="79">
        <v>19.3</v>
      </c>
      <c r="M26" s="78">
        <v>4</v>
      </c>
      <c r="N26" s="78">
        <v>0</v>
      </c>
      <c r="O26" s="78">
        <v>0</v>
      </c>
      <c r="P26" s="79">
        <v>45.62</v>
      </c>
      <c r="Q26" s="78">
        <v>7</v>
      </c>
      <c r="R26" s="78">
        <v>0</v>
      </c>
      <c r="S26" s="78">
        <v>0</v>
      </c>
      <c r="T26" s="78">
        <v>0</v>
      </c>
      <c r="U26" s="78">
        <v>0</v>
      </c>
      <c r="V26" s="79">
        <f t="shared" si="0"/>
        <v>130.92</v>
      </c>
      <c r="W26" s="81">
        <f t="shared" si="1"/>
        <v>22</v>
      </c>
    </row>
    <row r="27" s="3" customFormat="1" ht="27.75" customHeight="1" spans="1:23">
      <c r="A27" s="52" t="s">
        <v>38</v>
      </c>
      <c r="B27" s="79">
        <v>59.24</v>
      </c>
      <c r="C27" s="78">
        <v>11</v>
      </c>
      <c r="D27" s="78">
        <v>0</v>
      </c>
      <c r="E27" s="78">
        <v>0</v>
      </c>
      <c r="F27" s="79">
        <v>16.5</v>
      </c>
      <c r="G27" s="78">
        <v>2</v>
      </c>
      <c r="H27" s="78">
        <v>0</v>
      </c>
      <c r="I27" s="78">
        <v>0</v>
      </c>
      <c r="J27" s="78">
        <v>0</v>
      </c>
      <c r="K27" s="78">
        <v>0</v>
      </c>
      <c r="L27" s="79">
        <v>19.52</v>
      </c>
      <c r="M27" s="78">
        <v>4</v>
      </c>
      <c r="N27" s="78">
        <v>0</v>
      </c>
      <c r="O27" s="78">
        <v>0</v>
      </c>
      <c r="P27" s="79">
        <v>40.72</v>
      </c>
      <c r="Q27" s="78">
        <v>7</v>
      </c>
      <c r="R27" s="78">
        <v>0</v>
      </c>
      <c r="S27" s="78">
        <v>0</v>
      </c>
      <c r="T27" s="78">
        <v>0</v>
      </c>
      <c r="U27" s="78">
        <v>0</v>
      </c>
      <c r="V27" s="79">
        <f t="shared" si="0"/>
        <v>135.98</v>
      </c>
      <c r="W27" s="81">
        <f t="shared" si="1"/>
        <v>24</v>
      </c>
    </row>
    <row r="28" s="3" customFormat="1" ht="27.75" customHeight="1" spans="1:23">
      <c r="A28" s="52" t="s">
        <v>39</v>
      </c>
      <c r="B28" s="79">
        <v>65.18</v>
      </c>
      <c r="C28" s="78">
        <v>12</v>
      </c>
      <c r="D28" s="78">
        <v>0</v>
      </c>
      <c r="E28" s="78">
        <v>0</v>
      </c>
      <c r="F28" s="79">
        <v>18.04</v>
      </c>
      <c r="G28" s="78">
        <v>2</v>
      </c>
      <c r="H28" s="78">
        <v>0</v>
      </c>
      <c r="I28" s="78">
        <v>0</v>
      </c>
      <c r="J28" s="78">
        <v>0</v>
      </c>
      <c r="K28" s="78">
        <v>0</v>
      </c>
      <c r="L28" s="79">
        <v>16.12</v>
      </c>
      <c r="M28" s="78">
        <v>3</v>
      </c>
      <c r="N28" s="78">
        <v>0</v>
      </c>
      <c r="O28" s="78">
        <v>0</v>
      </c>
      <c r="P28" s="79">
        <v>45.14</v>
      </c>
      <c r="Q28" s="78">
        <v>8</v>
      </c>
      <c r="R28" s="78">
        <v>0</v>
      </c>
      <c r="S28" s="78">
        <v>0</v>
      </c>
      <c r="T28" s="78">
        <v>0</v>
      </c>
      <c r="U28" s="78">
        <v>0</v>
      </c>
      <c r="V28" s="79">
        <f t="shared" si="0"/>
        <v>144.48</v>
      </c>
      <c r="W28" s="81">
        <f t="shared" si="1"/>
        <v>25</v>
      </c>
    </row>
    <row r="29" s="3" customFormat="1" ht="27.75" customHeight="1" spans="1:23">
      <c r="A29" s="52" t="s">
        <v>40</v>
      </c>
      <c r="B29" s="79">
        <v>29.98</v>
      </c>
      <c r="C29" s="78">
        <v>6</v>
      </c>
      <c r="D29" s="78">
        <v>0</v>
      </c>
      <c r="E29" s="78">
        <v>0</v>
      </c>
      <c r="F29" s="79">
        <v>8.28</v>
      </c>
      <c r="G29" s="78">
        <v>1</v>
      </c>
      <c r="H29" s="78">
        <v>0</v>
      </c>
      <c r="I29" s="78">
        <v>0</v>
      </c>
      <c r="J29" s="78">
        <v>0</v>
      </c>
      <c r="K29" s="78">
        <v>0</v>
      </c>
      <c r="L29" s="79">
        <v>9.36</v>
      </c>
      <c r="M29" s="78">
        <v>2</v>
      </c>
      <c r="N29" s="78">
        <v>0</v>
      </c>
      <c r="O29" s="78">
        <v>0</v>
      </c>
      <c r="P29" s="79">
        <v>28.06</v>
      </c>
      <c r="Q29" s="78">
        <v>5</v>
      </c>
      <c r="R29" s="78">
        <v>0</v>
      </c>
      <c r="S29" s="78">
        <v>0</v>
      </c>
      <c r="T29" s="78">
        <v>0</v>
      </c>
      <c r="U29" s="78">
        <v>0</v>
      </c>
      <c r="V29" s="79">
        <f t="shared" si="0"/>
        <v>75.68</v>
      </c>
      <c r="W29" s="81">
        <f t="shared" si="1"/>
        <v>14</v>
      </c>
    </row>
    <row r="30" s="3" customFormat="1" ht="27.75" customHeight="1" spans="1:23">
      <c r="A30" s="52" t="s">
        <v>41</v>
      </c>
      <c r="B30" s="79">
        <v>60.56</v>
      </c>
      <c r="C30" s="78">
        <v>11</v>
      </c>
      <c r="D30" s="78">
        <v>0</v>
      </c>
      <c r="E30" s="78">
        <v>0</v>
      </c>
      <c r="F30" s="79">
        <v>10.64</v>
      </c>
      <c r="G30" s="78">
        <v>1</v>
      </c>
      <c r="H30" s="78">
        <v>0</v>
      </c>
      <c r="I30" s="78">
        <v>0</v>
      </c>
      <c r="J30" s="78">
        <v>0</v>
      </c>
      <c r="K30" s="78">
        <v>0</v>
      </c>
      <c r="L30" s="79">
        <v>19.96</v>
      </c>
      <c r="M30" s="78">
        <v>4</v>
      </c>
      <c r="N30" s="78">
        <v>0</v>
      </c>
      <c r="O30" s="78">
        <v>0</v>
      </c>
      <c r="P30" s="79">
        <v>45.58</v>
      </c>
      <c r="Q30" s="78">
        <v>7</v>
      </c>
      <c r="R30" s="78">
        <v>0</v>
      </c>
      <c r="S30" s="78">
        <v>0</v>
      </c>
      <c r="T30" s="78">
        <v>0</v>
      </c>
      <c r="U30" s="78">
        <v>0</v>
      </c>
      <c r="V30" s="79">
        <f t="shared" si="0"/>
        <v>136.74</v>
      </c>
      <c r="W30" s="81">
        <f t="shared" si="1"/>
        <v>23</v>
      </c>
    </row>
    <row r="31" s="3" customFormat="1" ht="27.75" customHeight="1" spans="1:23">
      <c r="A31" s="52" t="s">
        <v>42</v>
      </c>
      <c r="B31" s="79">
        <v>59.64</v>
      </c>
      <c r="C31" s="78">
        <v>11</v>
      </c>
      <c r="D31" s="78">
        <v>0</v>
      </c>
      <c r="E31" s="78">
        <v>0</v>
      </c>
      <c r="F31" s="79">
        <v>16.7</v>
      </c>
      <c r="G31" s="78">
        <v>2</v>
      </c>
      <c r="H31" s="78">
        <v>0</v>
      </c>
      <c r="I31" s="78">
        <v>0</v>
      </c>
      <c r="J31" s="78">
        <v>0</v>
      </c>
      <c r="K31" s="78">
        <v>0</v>
      </c>
      <c r="L31" s="79">
        <v>18</v>
      </c>
      <c r="M31" s="78">
        <v>4</v>
      </c>
      <c r="N31" s="78">
        <v>0</v>
      </c>
      <c r="O31" s="78">
        <v>0</v>
      </c>
      <c r="P31" s="79">
        <v>41.16</v>
      </c>
      <c r="Q31" s="78">
        <v>7</v>
      </c>
      <c r="R31" s="78">
        <v>0</v>
      </c>
      <c r="S31" s="78">
        <v>0</v>
      </c>
      <c r="T31" s="78">
        <v>0</v>
      </c>
      <c r="U31" s="78">
        <v>0</v>
      </c>
      <c r="V31" s="79">
        <f t="shared" si="0"/>
        <v>135.5</v>
      </c>
      <c r="W31" s="81">
        <f t="shared" si="1"/>
        <v>24</v>
      </c>
    </row>
    <row r="32" s="3" customFormat="1" ht="27.75" customHeight="1" spans="1:23">
      <c r="A32" s="52" t="s">
        <v>43</v>
      </c>
      <c r="B32" s="79">
        <v>66.46</v>
      </c>
      <c r="C32" s="78">
        <v>13</v>
      </c>
      <c r="D32" s="78">
        <v>0</v>
      </c>
      <c r="E32" s="78">
        <v>0</v>
      </c>
      <c r="F32" s="79">
        <v>17.06</v>
      </c>
      <c r="G32" s="78">
        <v>2</v>
      </c>
      <c r="H32" s="78">
        <v>0</v>
      </c>
      <c r="I32" s="78">
        <v>0</v>
      </c>
      <c r="J32" s="78">
        <v>0</v>
      </c>
      <c r="K32" s="78">
        <v>0</v>
      </c>
      <c r="L32" s="79">
        <v>19.06</v>
      </c>
      <c r="M32" s="78">
        <v>4</v>
      </c>
      <c r="N32" s="78">
        <v>0</v>
      </c>
      <c r="O32" s="78">
        <v>0</v>
      </c>
      <c r="P32" s="79">
        <v>40.58</v>
      </c>
      <c r="Q32" s="78">
        <v>7</v>
      </c>
      <c r="R32" s="78">
        <v>0</v>
      </c>
      <c r="S32" s="78">
        <v>0</v>
      </c>
      <c r="T32" s="78">
        <v>0</v>
      </c>
      <c r="U32" s="78">
        <v>0</v>
      </c>
      <c r="V32" s="79">
        <f t="shared" si="0"/>
        <v>143.16</v>
      </c>
      <c r="W32" s="81">
        <f t="shared" si="1"/>
        <v>26</v>
      </c>
    </row>
    <row r="33" s="3" customFormat="1" ht="27.75" customHeight="1" spans="1:23">
      <c r="A33" s="52" t="s">
        <v>44</v>
      </c>
      <c r="B33" s="79">
        <v>45.34</v>
      </c>
      <c r="C33" s="78">
        <v>8</v>
      </c>
      <c r="D33" s="78">
        <v>0</v>
      </c>
      <c r="E33" s="78">
        <v>0</v>
      </c>
      <c r="F33" s="79">
        <v>16.38</v>
      </c>
      <c r="G33" s="78">
        <v>2</v>
      </c>
      <c r="H33" s="78">
        <v>0</v>
      </c>
      <c r="I33" s="78">
        <v>0</v>
      </c>
      <c r="J33" s="78">
        <v>0</v>
      </c>
      <c r="K33" s="78">
        <v>0</v>
      </c>
      <c r="L33" s="79">
        <v>18.38</v>
      </c>
      <c r="M33" s="78">
        <v>4</v>
      </c>
      <c r="N33" s="78">
        <v>0</v>
      </c>
      <c r="O33" s="78">
        <v>0</v>
      </c>
      <c r="P33" s="79">
        <v>50.98</v>
      </c>
      <c r="Q33" s="78">
        <v>8</v>
      </c>
      <c r="R33" s="78">
        <v>0</v>
      </c>
      <c r="S33" s="78">
        <v>0</v>
      </c>
      <c r="T33" s="78">
        <v>0</v>
      </c>
      <c r="U33" s="78">
        <v>0</v>
      </c>
      <c r="V33" s="79">
        <f t="shared" si="0"/>
        <v>131.08</v>
      </c>
      <c r="W33" s="81">
        <f t="shared" si="1"/>
        <v>22</v>
      </c>
    </row>
    <row r="34" s="3" customFormat="1" ht="27.75" customHeight="1" spans="1:23">
      <c r="A34" s="52" t="s">
        <v>45</v>
      </c>
      <c r="B34" s="79">
        <v>57.7</v>
      </c>
      <c r="C34" s="78">
        <v>12</v>
      </c>
      <c r="D34" s="78">
        <v>0</v>
      </c>
      <c r="E34" s="78">
        <v>0</v>
      </c>
      <c r="F34" s="79">
        <v>16.6</v>
      </c>
      <c r="G34" s="78">
        <v>2</v>
      </c>
      <c r="H34" s="78">
        <v>0</v>
      </c>
      <c r="I34" s="78">
        <v>0</v>
      </c>
      <c r="J34" s="78">
        <v>0</v>
      </c>
      <c r="K34" s="78">
        <v>0</v>
      </c>
      <c r="L34" s="79">
        <v>19.78</v>
      </c>
      <c r="M34" s="78">
        <v>4</v>
      </c>
      <c r="N34" s="78">
        <v>0</v>
      </c>
      <c r="O34" s="78">
        <v>0</v>
      </c>
      <c r="P34" s="79">
        <v>40.5</v>
      </c>
      <c r="Q34" s="78">
        <v>7</v>
      </c>
      <c r="R34" s="78">
        <v>0</v>
      </c>
      <c r="S34" s="78">
        <v>0</v>
      </c>
      <c r="T34" s="78">
        <v>0</v>
      </c>
      <c r="U34" s="78">
        <v>0</v>
      </c>
      <c r="V34" s="79">
        <f t="shared" si="0"/>
        <v>134.58</v>
      </c>
      <c r="W34" s="81">
        <f t="shared" si="1"/>
        <v>25</v>
      </c>
    </row>
    <row r="35" s="3" customFormat="1" ht="25.5" customHeight="1" spans="1:23">
      <c r="A35" s="52" t="s">
        <v>46</v>
      </c>
      <c r="B35" s="79">
        <v>56</v>
      </c>
      <c r="C35" s="78">
        <v>10</v>
      </c>
      <c r="D35" s="78">
        <v>0</v>
      </c>
      <c r="E35" s="78">
        <v>0</v>
      </c>
      <c r="F35" s="84">
        <v>17.34</v>
      </c>
      <c r="G35" s="78">
        <v>2</v>
      </c>
      <c r="H35" s="84">
        <v>0</v>
      </c>
      <c r="I35" s="78">
        <v>0</v>
      </c>
      <c r="J35" s="84">
        <v>0</v>
      </c>
      <c r="K35" s="78">
        <v>0</v>
      </c>
      <c r="L35" s="79">
        <v>16.44</v>
      </c>
      <c r="M35" s="78">
        <v>3</v>
      </c>
      <c r="N35" s="84">
        <v>0</v>
      </c>
      <c r="O35" s="78">
        <v>0</v>
      </c>
      <c r="P35" s="79">
        <v>35.12</v>
      </c>
      <c r="Q35" s="78">
        <v>6</v>
      </c>
      <c r="R35" s="84">
        <v>0</v>
      </c>
      <c r="S35" s="78">
        <v>0</v>
      </c>
      <c r="T35" s="84">
        <v>0</v>
      </c>
      <c r="U35" s="78">
        <v>0</v>
      </c>
      <c r="V35" s="79">
        <f t="shared" si="0"/>
        <v>124.9</v>
      </c>
      <c r="W35" s="81">
        <f t="shared" si="1"/>
        <v>21</v>
      </c>
    </row>
    <row r="36" s="3" customFormat="1" ht="56.25" customHeight="1" spans="1:27">
      <c r="A36" s="53" t="s">
        <v>13</v>
      </c>
      <c r="B36" s="84">
        <f t="shared" ref="B36:U36" si="2">SUM(B5:B35)</f>
        <v>1696.66</v>
      </c>
      <c r="C36" s="78">
        <f t="shared" si="2"/>
        <v>313</v>
      </c>
      <c r="D36" s="84">
        <f t="shared" si="2"/>
        <v>0</v>
      </c>
      <c r="E36" s="78">
        <f t="shared" si="2"/>
        <v>0</v>
      </c>
      <c r="F36" s="84">
        <f t="shared" si="2"/>
        <v>428.94</v>
      </c>
      <c r="G36" s="78">
        <f t="shared" si="2"/>
        <v>51</v>
      </c>
      <c r="H36" s="84">
        <f t="shared" si="2"/>
        <v>0</v>
      </c>
      <c r="I36" s="78">
        <f t="shared" si="2"/>
        <v>0</v>
      </c>
      <c r="J36" s="84">
        <f t="shared" si="2"/>
        <v>0</v>
      </c>
      <c r="K36" s="78">
        <f t="shared" si="2"/>
        <v>0</v>
      </c>
      <c r="L36" s="84">
        <f t="shared" si="2"/>
        <v>517.38</v>
      </c>
      <c r="M36" s="78">
        <f t="shared" si="2"/>
        <v>107</v>
      </c>
      <c r="N36" s="84">
        <f t="shared" si="2"/>
        <v>0</v>
      </c>
      <c r="O36" s="78">
        <f t="shared" si="2"/>
        <v>0</v>
      </c>
      <c r="P36" s="84">
        <f t="shared" si="2"/>
        <v>1317.98</v>
      </c>
      <c r="Q36" s="78">
        <f t="shared" si="2"/>
        <v>212</v>
      </c>
      <c r="R36" s="84">
        <f t="shared" si="2"/>
        <v>0</v>
      </c>
      <c r="S36" s="78">
        <f t="shared" si="2"/>
        <v>0</v>
      </c>
      <c r="T36" s="84">
        <f t="shared" si="2"/>
        <v>0</v>
      </c>
      <c r="U36" s="78">
        <f t="shared" si="2"/>
        <v>0</v>
      </c>
      <c r="V36" s="79">
        <f t="shared" si="0"/>
        <v>3960.96</v>
      </c>
      <c r="W36" s="81">
        <f t="shared" si="1"/>
        <v>683</v>
      </c>
      <c r="Y36" s="31"/>
      <c r="AA36" s="31"/>
    </row>
    <row r="37" s="82" customFormat="1" ht="9.75" customHeight="1" spans="1:23">
      <c r="A37" s="85"/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6"/>
      <c r="M37" s="86"/>
      <c r="N37" s="86"/>
      <c r="O37" s="86"/>
      <c r="P37" s="86"/>
      <c r="Q37" s="86"/>
      <c r="R37" s="86"/>
      <c r="S37" s="86"/>
      <c r="T37" s="89"/>
      <c r="U37" s="89"/>
      <c r="V37" s="89"/>
      <c r="W37" s="89"/>
    </row>
    <row r="38" s="4" customFormat="1" ht="33.75" customHeight="1" spans="1:25">
      <c r="A38" s="59" t="s">
        <v>47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4"/>
      <c r="Q38" s="63"/>
      <c r="R38" s="63"/>
      <c r="S38" s="63"/>
      <c r="W38" s="68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H25" sqref="H25:I35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="2" customFormat="1" ht="23.25" customHeight="1" spans="1:9">
      <c r="A2" s="6">
        <v>1000</v>
      </c>
      <c r="B2" s="46" t="s">
        <v>48</v>
      </c>
      <c r="C2" s="46"/>
      <c r="D2" s="46"/>
      <c r="E2" s="46"/>
      <c r="F2" s="46"/>
      <c r="G2" s="46"/>
      <c r="H2" s="46"/>
      <c r="I2" s="46"/>
    </row>
    <row r="3" s="2" customFormat="1" ht="51.75" customHeight="1" spans="1:9">
      <c r="A3" s="47" t="s">
        <v>2</v>
      </c>
      <c r="B3" s="48" t="s">
        <v>49</v>
      </c>
      <c r="C3" s="49"/>
      <c r="D3" s="48" t="s">
        <v>50</v>
      </c>
      <c r="E3" s="49"/>
      <c r="F3" s="48" t="s">
        <v>7</v>
      </c>
      <c r="G3" s="49"/>
      <c r="H3" s="64" t="s">
        <v>13</v>
      </c>
      <c r="I3" s="65"/>
    </row>
    <row r="4" s="2" customFormat="1" ht="29.25" customHeight="1" spans="1:9">
      <c r="A4" s="50"/>
      <c r="B4" s="51" t="s">
        <v>14</v>
      </c>
      <c r="C4" s="51" t="s">
        <v>15</v>
      </c>
      <c r="D4" s="51" t="s">
        <v>14</v>
      </c>
      <c r="E4" s="51" t="s">
        <v>15</v>
      </c>
      <c r="F4" s="51" t="s">
        <v>14</v>
      </c>
      <c r="G4" s="51" t="s">
        <v>15</v>
      </c>
      <c r="H4" s="51" t="s">
        <v>14</v>
      </c>
      <c r="I4" s="51" t="s">
        <v>15</v>
      </c>
    </row>
    <row r="5" s="3" customFormat="1" ht="27" customHeight="1" spans="1:9">
      <c r="A5" s="52" t="s">
        <v>16</v>
      </c>
      <c r="B5" s="77">
        <v>0</v>
      </c>
      <c r="C5" s="78">
        <v>0</v>
      </c>
      <c r="D5" s="77">
        <f>6.64+10.02</f>
        <v>16.66</v>
      </c>
      <c r="E5" s="78">
        <v>2</v>
      </c>
      <c r="F5" s="77">
        <v>0</v>
      </c>
      <c r="G5" s="78">
        <v>0</v>
      </c>
      <c r="H5" s="79">
        <f t="shared" ref="H5:H35" si="0">+B5+D5+F5</f>
        <v>16.66</v>
      </c>
      <c r="I5" s="81">
        <f t="shared" ref="I5:I35" si="1">+C5+E5+G5</f>
        <v>2</v>
      </c>
    </row>
    <row r="6" s="3" customFormat="1" ht="27" customHeight="1" spans="1:9">
      <c r="A6" s="52" t="s">
        <v>17</v>
      </c>
      <c r="B6" s="77">
        <v>0</v>
      </c>
      <c r="C6" s="78">
        <v>0</v>
      </c>
      <c r="D6" s="77">
        <v>5.5</v>
      </c>
      <c r="E6" s="78">
        <v>1</v>
      </c>
      <c r="F6" s="77">
        <v>0</v>
      </c>
      <c r="G6" s="78">
        <v>0</v>
      </c>
      <c r="H6" s="79">
        <f t="shared" si="0"/>
        <v>5.5</v>
      </c>
      <c r="I6" s="81">
        <f t="shared" si="1"/>
        <v>1</v>
      </c>
    </row>
    <row r="7" s="3" customFormat="1" ht="27" customHeight="1" spans="1:9">
      <c r="A7" s="52" t="s">
        <v>18</v>
      </c>
      <c r="B7" s="77">
        <v>0</v>
      </c>
      <c r="C7" s="78">
        <v>0</v>
      </c>
      <c r="D7" s="77">
        <v>7.06</v>
      </c>
      <c r="E7" s="78">
        <v>1</v>
      </c>
      <c r="F7" s="77">
        <v>0</v>
      </c>
      <c r="G7" s="78">
        <v>0</v>
      </c>
      <c r="H7" s="79">
        <f t="shared" si="0"/>
        <v>7.06</v>
      </c>
      <c r="I7" s="81">
        <f t="shared" si="1"/>
        <v>1</v>
      </c>
    </row>
    <row r="8" s="3" customFormat="1" ht="27" customHeight="1" spans="1:9">
      <c r="A8" s="52" t="s">
        <v>19</v>
      </c>
      <c r="B8" s="77">
        <v>0</v>
      </c>
      <c r="C8" s="78">
        <v>0</v>
      </c>
      <c r="D8" s="77">
        <v>7.56</v>
      </c>
      <c r="E8" s="78">
        <v>1</v>
      </c>
      <c r="F8" s="77">
        <v>0</v>
      </c>
      <c r="G8" s="78">
        <v>0</v>
      </c>
      <c r="H8" s="79">
        <f t="shared" si="0"/>
        <v>7.56</v>
      </c>
      <c r="I8" s="81">
        <f t="shared" si="1"/>
        <v>1</v>
      </c>
    </row>
    <row r="9" s="3" customFormat="1" ht="27" customHeight="1" spans="1:9">
      <c r="A9" s="52" t="s">
        <v>20</v>
      </c>
      <c r="B9" s="77">
        <v>0</v>
      </c>
      <c r="C9" s="78">
        <v>0</v>
      </c>
      <c r="D9" s="77">
        <v>7.66</v>
      </c>
      <c r="E9" s="78">
        <v>1</v>
      </c>
      <c r="F9" s="77">
        <v>0</v>
      </c>
      <c r="G9" s="78">
        <v>0</v>
      </c>
      <c r="H9" s="79">
        <f t="shared" si="0"/>
        <v>7.66</v>
      </c>
      <c r="I9" s="81">
        <f t="shared" si="1"/>
        <v>1</v>
      </c>
    </row>
    <row r="10" s="3" customFormat="1" ht="27" customHeight="1" spans="1:9">
      <c r="A10" s="52" t="s">
        <v>21</v>
      </c>
      <c r="B10" s="77">
        <v>0</v>
      </c>
      <c r="C10" s="78">
        <v>0</v>
      </c>
      <c r="D10" s="77">
        <v>8.52</v>
      </c>
      <c r="E10" s="78">
        <v>1</v>
      </c>
      <c r="F10" s="77">
        <v>0</v>
      </c>
      <c r="G10" s="78">
        <v>0</v>
      </c>
      <c r="H10" s="79">
        <f t="shared" si="0"/>
        <v>8.52</v>
      </c>
      <c r="I10" s="81">
        <f t="shared" si="1"/>
        <v>1</v>
      </c>
    </row>
    <row r="11" s="3" customFormat="1" ht="27" customHeight="1" spans="1:9">
      <c r="A11" s="52" t="s">
        <v>22</v>
      </c>
      <c r="B11" s="77">
        <v>0</v>
      </c>
      <c r="C11" s="78">
        <v>0</v>
      </c>
      <c r="D11" s="77">
        <f>6.76+9.78</f>
        <v>16.54</v>
      </c>
      <c r="E11" s="78">
        <v>2</v>
      </c>
      <c r="F11" s="77">
        <v>0</v>
      </c>
      <c r="G11" s="78">
        <v>0</v>
      </c>
      <c r="H11" s="79">
        <f t="shared" si="0"/>
        <v>16.54</v>
      </c>
      <c r="I11" s="81">
        <f t="shared" si="1"/>
        <v>2</v>
      </c>
    </row>
    <row r="12" s="3" customFormat="1" ht="27" customHeight="1" spans="1:9">
      <c r="A12" s="52" t="s">
        <v>23</v>
      </c>
      <c r="B12" s="77">
        <v>0</v>
      </c>
      <c r="C12" s="78">
        <v>0</v>
      </c>
      <c r="D12" s="77">
        <f>6.8+9.9</f>
        <v>16.7</v>
      </c>
      <c r="E12" s="78">
        <v>2</v>
      </c>
      <c r="F12" s="77">
        <v>0</v>
      </c>
      <c r="G12" s="78">
        <v>0</v>
      </c>
      <c r="H12" s="79">
        <f t="shared" si="0"/>
        <v>16.7</v>
      </c>
      <c r="I12" s="81">
        <f t="shared" si="1"/>
        <v>2</v>
      </c>
    </row>
    <row r="13" s="3" customFormat="1" ht="27" customHeight="1" spans="1:9">
      <c r="A13" s="52" t="s">
        <v>24</v>
      </c>
      <c r="B13" s="77">
        <v>0</v>
      </c>
      <c r="C13" s="78">
        <v>0</v>
      </c>
      <c r="D13" s="77">
        <f>6.46+9.62</f>
        <v>16.08</v>
      </c>
      <c r="E13" s="78">
        <v>2</v>
      </c>
      <c r="F13" s="77">
        <v>0</v>
      </c>
      <c r="G13" s="78">
        <v>0</v>
      </c>
      <c r="H13" s="79">
        <f t="shared" si="0"/>
        <v>16.08</v>
      </c>
      <c r="I13" s="81">
        <f t="shared" si="1"/>
        <v>2</v>
      </c>
    </row>
    <row r="14" s="3" customFormat="1" ht="27" customHeight="1" spans="1:9">
      <c r="A14" s="52" t="s">
        <v>25</v>
      </c>
      <c r="B14" s="77">
        <v>0</v>
      </c>
      <c r="C14" s="78">
        <v>0</v>
      </c>
      <c r="D14" s="77">
        <f>10.56+6.48</f>
        <v>17.04</v>
      </c>
      <c r="E14" s="78">
        <v>2</v>
      </c>
      <c r="F14" s="77">
        <v>0</v>
      </c>
      <c r="G14" s="78">
        <v>0</v>
      </c>
      <c r="H14" s="79">
        <f t="shared" si="0"/>
        <v>17.04</v>
      </c>
      <c r="I14" s="81">
        <f t="shared" si="1"/>
        <v>2</v>
      </c>
    </row>
    <row r="15" s="3" customFormat="1" ht="27" customHeight="1" spans="1:9">
      <c r="A15" s="52" t="s">
        <v>26</v>
      </c>
      <c r="B15" s="77">
        <v>0</v>
      </c>
      <c r="C15" s="78">
        <v>0</v>
      </c>
      <c r="D15" s="77">
        <f>9.54</f>
        <v>9.54</v>
      </c>
      <c r="E15" s="78">
        <v>1</v>
      </c>
      <c r="F15" s="77">
        <v>0</v>
      </c>
      <c r="G15" s="78">
        <v>0</v>
      </c>
      <c r="H15" s="79">
        <f t="shared" si="0"/>
        <v>9.54</v>
      </c>
      <c r="I15" s="81">
        <f t="shared" si="1"/>
        <v>1</v>
      </c>
    </row>
    <row r="16" s="3" customFormat="1" ht="27" customHeight="1" spans="1:9">
      <c r="A16" s="52" t="s">
        <v>27</v>
      </c>
      <c r="B16" s="77">
        <v>0</v>
      </c>
      <c r="C16" s="78">
        <v>0</v>
      </c>
      <c r="D16" s="77">
        <f>10.16</f>
        <v>10.16</v>
      </c>
      <c r="E16" s="78">
        <v>1</v>
      </c>
      <c r="F16" s="77">
        <v>0</v>
      </c>
      <c r="G16" s="78">
        <v>0</v>
      </c>
      <c r="H16" s="79">
        <f t="shared" si="0"/>
        <v>10.16</v>
      </c>
      <c r="I16" s="81">
        <f t="shared" si="1"/>
        <v>1</v>
      </c>
    </row>
    <row r="17" s="3" customFormat="1" ht="27" customHeight="1" spans="1:9">
      <c r="A17" s="52" t="s">
        <v>28</v>
      </c>
      <c r="B17" s="77">
        <v>0</v>
      </c>
      <c r="C17" s="78">
        <v>0</v>
      </c>
      <c r="D17" s="77">
        <f>6.52+10.3</f>
        <v>16.82</v>
      </c>
      <c r="E17" s="78">
        <v>2</v>
      </c>
      <c r="F17" s="77">
        <v>0</v>
      </c>
      <c r="G17" s="78">
        <v>0</v>
      </c>
      <c r="H17" s="79">
        <f t="shared" si="0"/>
        <v>16.82</v>
      </c>
      <c r="I17" s="81">
        <f t="shared" si="1"/>
        <v>2</v>
      </c>
    </row>
    <row r="18" s="3" customFormat="1" ht="27" customHeight="1" spans="1:9">
      <c r="A18" s="52" t="s">
        <v>29</v>
      </c>
      <c r="B18" s="77">
        <v>0</v>
      </c>
      <c r="C18" s="78">
        <v>0</v>
      </c>
      <c r="D18" s="77">
        <f>6.56+9.86</f>
        <v>16.42</v>
      </c>
      <c r="E18" s="78">
        <v>2</v>
      </c>
      <c r="F18" s="77">
        <v>0</v>
      </c>
      <c r="G18" s="78">
        <v>0</v>
      </c>
      <c r="H18" s="79">
        <f t="shared" si="0"/>
        <v>16.42</v>
      </c>
      <c r="I18" s="81">
        <f t="shared" si="1"/>
        <v>2</v>
      </c>
    </row>
    <row r="19" s="3" customFormat="1" ht="27" customHeight="1" spans="1:9">
      <c r="A19" s="52" t="s">
        <v>30</v>
      </c>
      <c r="B19" s="77">
        <v>0</v>
      </c>
      <c r="C19" s="78">
        <v>0</v>
      </c>
      <c r="D19" s="77">
        <f>6.26+8.62</f>
        <v>14.88</v>
      </c>
      <c r="E19" s="78">
        <v>2</v>
      </c>
      <c r="F19" s="77">
        <v>0</v>
      </c>
      <c r="G19" s="78">
        <v>0</v>
      </c>
      <c r="H19" s="79">
        <f t="shared" si="0"/>
        <v>14.88</v>
      </c>
      <c r="I19" s="81">
        <f t="shared" si="1"/>
        <v>2</v>
      </c>
    </row>
    <row r="20" s="3" customFormat="1" ht="27" customHeight="1" spans="1:9">
      <c r="A20" s="52" t="s">
        <v>31</v>
      </c>
      <c r="B20" s="77">
        <v>0</v>
      </c>
      <c r="C20" s="78">
        <v>0</v>
      </c>
      <c r="D20" s="77">
        <f>6.48+10.8</f>
        <v>17.28</v>
      </c>
      <c r="E20" s="78">
        <v>2</v>
      </c>
      <c r="F20" s="77">
        <v>0</v>
      </c>
      <c r="G20" s="78">
        <v>0</v>
      </c>
      <c r="H20" s="79">
        <f t="shared" si="0"/>
        <v>17.28</v>
      </c>
      <c r="I20" s="81">
        <f t="shared" si="1"/>
        <v>2</v>
      </c>
    </row>
    <row r="21" s="3" customFormat="1" ht="27" customHeight="1" spans="1:9">
      <c r="A21" s="52" t="s">
        <v>32</v>
      </c>
      <c r="B21" s="77">
        <v>0</v>
      </c>
      <c r="C21" s="78">
        <v>0</v>
      </c>
      <c r="D21" s="77">
        <f>10.22+6.62</f>
        <v>16.84</v>
      </c>
      <c r="E21" s="78">
        <v>2</v>
      </c>
      <c r="F21" s="77">
        <v>0</v>
      </c>
      <c r="G21" s="78">
        <v>0</v>
      </c>
      <c r="H21" s="79">
        <f t="shared" si="0"/>
        <v>16.84</v>
      </c>
      <c r="I21" s="81">
        <f t="shared" si="1"/>
        <v>2</v>
      </c>
    </row>
    <row r="22" s="3" customFormat="1" ht="27" customHeight="1" spans="1:9">
      <c r="A22" s="52" t="s">
        <v>33</v>
      </c>
      <c r="B22" s="77">
        <v>0</v>
      </c>
      <c r="C22" s="78">
        <v>0</v>
      </c>
      <c r="D22" s="77">
        <f>9.62</f>
        <v>9.62</v>
      </c>
      <c r="E22" s="78">
        <v>1</v>
      </c>
      <c r="F22" s="77">
        <v>0</v>
      </c>
      <c r="G22" s="78">
        <v>0</v>
      </c>
      <c r="H22" s="79">
        <f t="shared" si="0"/>
        <v>9.62</v>
      </c>
      <c r="I22" s="81">
        <f t="shared" si="1"/>
        <v>1</v>
      </c>
    </row>
    <row r="23" s="3" customFormat="1" ht="27" customHeight="1" spans="1:9">
      <c r="A23" s="52" t="s">
        <v>34</v>
      </c>
      <c r="B23" s="77">
        <v>0</v>
      </c>
      <c r="C23" s="78">
        <v>0</v>
      </c>
      <c r="D23" s="77">
        <v>8.96</v>
      </c>
      <c r="E23" s="78">
        <v>1</v>
      </c>
      <c r="F23" s="77">
        <v>0</v>
      </c>
      <c r="G23" s="78">
        <v>0</v>
      </c>
      <c r="H23" s="79">
        <f t="shared" si="0"/>
        <v>8.96</v>
      </c>
      <c r="I23" s="81">
        <f t="shared" si="1"/>
        <v>1</v>
      </c>
    </row>
    <row r="24" s="3" customFormat="1" ht="27" customHeight="1" spans="1:9">
      <c r="A24" s="52" t="s">
        <v>35</v>
      </c>
      <c r="B24" s="77">
        <v>0</v>
      </c>
      <c r="C24" s="78">
        <v>0</v>
      </c>
      <c r="D24" s="77">
        <f>6.32+10.36</f>
        <v>16.68</v>
      </c>
      <c r="E24" s="78">
        <v>2</v>
      </c>
      <c r="F24" s="77">
        <v>0</v>
      </c>
      <c r="G24" s="78">
        <v>0</v>
      </c>
      <c r="H24" s="79">
        <f t="shared" si="0"/>
        <v>16.68</v>
      </c>
      <c r="I24" s="81">
        <f t="shared" si="1"/>
        <v>2</v>
      </c>
    </row>
    <row r="25" s="3" customFormat="1" ht="27" customHeight="1" spans="1:9">
      <c r="A25" s="52" t="s">
        <v>36</v>
      </c>
      <c r="B25" s="77">
        <v>0</v>
      </c>
      <c r="C25" s="78">
        <v>0</v>
      </c>
      <c r="D25" s="77">
        <f>6.56+11.22</f>
        <v>17.78</v>
      </c>
      <c r="E25" s="78">
        <v>2</v>
      </c>
      <c r="F25" s="77">
        <v>0</v>
      </c>
      <c r="G25" s="78">
        <v>0</v>
      </c>
      <c r="H25" s="79">
        <f t="shared" si="0"/>
        <v>17.78</v>
      </c>
      <c r="I25" s="81">
        <f t="shared" si="1"/>
        <v>2</v>
      </c>
    </row>
    <row r="26" s="3" customFormat="1" ht="27" customHeight="1" spans="1:9">
      <c r="A26" s="52" t="s">
        <v>37</v>
      </c>
      <c r="B26" s="77">
        <v>0</v>
      </c>
      <c r="C26" s="78">
        <v>0</v>
      </c>
      <c r="D26" s="77">
        <f>6.42+10.68</f>
        <v>17.1</v>
      </c>
      <c r="E26" s="78">
        <v>2</v>
      </c>
      <c r="F26" s="77">
        <v>0</v>
      </c>
      <c r="G26" s="78">
        <v>0</v>
      </c>
      <c r="H26" s="79">
        <f t="shared" si="0"/>
        <v>17.1</v>
      </c>
      <c r="I26" s="81">
        <f t="shared" si="1"/>
        <v>2</v>
      </c>
    </row>
    <row r="27" s="3" customFormat="1" ht="27" customHeight="1" spans="1:9">
      <c r="A27" s="52" t="s">
        <v>38</v>
      </c>
      <c r="B27" s="77">
        <v>0</v>
      </c>
      <c r="C27" s="78">
        <v>0</v>
      </c>
      <c r="D27" s="77">
        <f>10.1+6.4</f>
        <v>16.5</v>
      </c>
      <c r="E27" s="78">
        <v>2</v>
      </c>
      <c r="F27" s="77">
        <v>0</v>
      </c>
      <c r="G27" s="78">
        <v>0</v>
      </c>
      <c r="H27" s="79">
        <f t="shared" si="0"/>
        <v>16.5</v>
      </c>
      <c r="I27" s="81">
        <f t="shared" si="1"/>
        <v>2</v>
      </c>
    </row>
    <row r="28" s="3" customFormat="1" ht="27" customHeight="1" spans="1:9">
      <c r="A28" s="52" t="s">
        <v>39</v>
      </c>
      <c r="B28" s="77">
        <v>0</v>
      </c>
      <c r="C28" s="78">
        <v>0</v>
      </c>
      <c r="D28" s="77">
        <f>6.94+11.1</f>
        <v>18.04</v>
      </c>
      <c r="E28" s="78">
        <v>2</v>
      </c>
      <c r="F28" s="77">
        <v>0</v>
      </c>
      <c r="G28" s="78">
        <v>0</v>
      </c>
      <c r="H28" s="79">
        <f t="shared" si="0"/>
        <v>18.04</v>
      </c>
      <c r="I28" s="81">
        <f t="shared" si="1"/>
        <v>2</v>
      </c>
    </row>
    <row r="29" s="3" customFormat="1" ht="27" customHeight="1" spans="1:9">
      <c r="A29" s="52" t="s">
        <v>40</v>
      </c>
      <c r="B29" s="77">
        <v>0</v>
      </c>
      <c r="C29" s="78">
        <v>0</v>
      </c>
      <c r="D29" s="77">
        <f>8.28</f>
        <v>8.28</v>
      </c>
      <c r="E29" s="78">
        <v>1</v>
      </c>
      <c r="F29" s="77">
        <v>0</v>
      </c>
      <c r="G29" s="78">
        <v>0</v>
      </c>
      <c r="H29" s="79">
        <f t="shared" si="0"/>
        <v>8.28</v>
      </c>
      <c r="I29" s="81">
        <f t="shared" si="1"/>
        <v>1</v>
      </c>
    </row>
    <row r="30" s="3" customFormat="1" ht="27" customHeight="1" spans="1:9">
      <c r="A30" s="52" t="s">
        <v>41</v>
      </c>
      <c r="B30" s="77">
        <v>0</v>
      </c>
      <c r="C30" s="78">
        <v>0</v>
      </c>
      <c r="D30" s="77">
        <v>10.64</v>
      </c>
      <c r="E30" s="78">
        <v>1</v>
      </c>
      <c r="F30" s="77">
        <v>0</v>
      </c>
      <c r="G30" s="78">
        <v>0</v>
      </c>
      <c r="H30" s="79">
        <f t="shared" si="0"/>
        <v>10.64</v>
      </c>
      <c r="I30" s="81">
        <f t="shared" si="1"/>
        <v>1</v>
      </c>
    </row>
    <row r="31" s="3" customFormat="1" ht="27" customHeight="1" spans="1:9">
      <c r="A31" s="52" t="s">
        <v>42</v>
      </c>
      <c r="B31" s="77">
        <v>0</v>
      </c>
      <c r="C31" s="78">
        <v>0</v>
      </c>
      <c r="D31" s="77">
        <f>6.76+9.94</f>
        <v>16.7</v>
      </c>
      <c r="E31" s="78">
        <v>2</v>
      </c>
      <c r="F31" s="77">
        <v>0</v>
      </c>
      <c r="G31" s="78">
        <v>0</v>
      </c>
      <c r="H31" s="79">
        <f t="shared" si="0"/>
        <v>16.7</v>
      </c>
      <c r="I31" s="81">
        <f t="shared" si="1"/>
        <v>2</v>
      </c>
    </row>
    <row r="32" s="3" customFormat="1" ht="27" customHeight="1" spans="1:9">
      <c r="A32" s="52" t="s">
        <v>43</v>
      </c>
      <c r="B32" s="77">
        <v>0</v>
      </c>
      <c r="C32" s="78">
        <v>0</v>
      </c>
      <c r="D32" s="77">
        <f>6.7+10.36</f>
        <v>17.06</v>
      </c>
      <c r="E32" s="78">
        <v>2</v>
      </c>
      <c r="F32" s="77">
        <v>0</v>
      </c>
      <c r="G32" s="78">
        <v>0</v>
      </c>
      <c r="H32" s="79">
        <f t="shared" si="0"/>
        <v>17.06</v>
      </c>
      <c r="I32" s="81">
        <f t="shared" si="1"/>
        <v>2</v>
      </c>
    </row>
    <row r="33" s="3" customFormat="1" ht="27" customHeight="1" spans="1:9">
      <c r="A33" s="52" t="s">
        <v>44</v>
      </c>
      <c r="B33" s="77">
        <v>0</v>
      </c>
      <c r="C33" s="78">
        <v>0</v>
      </c>
      <c r="D33" s="77">
        <f>6.76+9.62</f>
        <v>16.38</v>
      </c>
      <c r="E33" s="78">
        <v>2</v>
      </c>
      <c r="F33" s="77">
        <v>0</v>
      </c>
      <c r="G33" s="78">
        <v>0</v>
      </c>
      <c r="H33" s="79">
        <f t="shared" si="0"/>
        <v>16.38</v>
      </c>
      <c r="I33" s="81">
        <f t="shared" si="1"/>
        <v>2</v>
      </c>
    </row>
    <row r="34" s="3" customFormat="1" ht="27" customHeight="1" spans="1:9">
      <c r="A34" s="52" t="s">
        <v>45</v>
      </c>
      <c r="B34" s="77">
        <v>0</v>
      </c>
      <c r="C34" s="78">
        <v>0</v>
      </c>
      <c r="D34" s="77">
        <f>6.54+10.06</f>
        <v>16.6</v>
      </c>
      <c r="E34" s="78">
        <v>2</v>
      </c>
      <c r="F34" s="77">
        <v>0</v>
      </c>
      <c r="G34" s="78">
        <v>0</v>
      </c>
      <c r="H34" s="79">
        <f t="shared" si="0"/>
        <v>16.6</v>
      </c>
      <c r="I34" s="81">
        <f t="shared" si="1"/>
        <v>2</v>
      </c>
    </row>
    <row r="35" s="3" customFormat="1" ht="27.75" customHeight="1" spans="1:9">
      <c r="A35" s="52" t="s">
        <v>46</v>
      </c>
      <c r="B35" s="77">
        <v>0</v>
      </c>
      <c r="C35" s="78">
        <v>0</v>
      </c>
      <c r="D35" s="77">
        <f>6.76+10.58</f>
        <v>17.34</v>
      </c>
      <c r="E35" s="78">
        <v>2</v>
      </c>
      <c r="F35" s="77">
        <v>0</v>
      </c>
      <c r="G35" s="78">
        <v>0</v>
      </c>
      <c r="H35" s="79">
        <f t="shared" si="0"/>
        <v>17.34</v>
      </c>
      <c r="I35" s="81">
        <f t="shared" si="1"/>
        <v>2</v>
      </c>
    </row>
    <row r="36" s="3" customFormat="1" ht="37.5" customHeight="1" spans="1:13">
      <c r="A36" s="53" t="s">
        <v>13</v>
      </c>
      <c r="B36" s="80">
        <f t="shared" ref="B36:I36" si="2">SUM(B5:B35)</f>
        <v>0</v>
      </c>
      <c r="C36" s="80">
        <f t="shared" si="2"/>
        <v>0</v>
      </c>
      <c r="D36" s="80">
        <f t="shared" si="2"/>
        <v>428.94</v>
      </c>
      <c r="E36" s="78">
        <f t="shared" si="2"/>
        <v>51</v>
      </c>
      <c r="F36" s="80">
        <f t="shared" si="2"/>
        <v>0</v>
      </c>
      <c r="G36" s="80">
        <f t="shared" si="2"/>
        <v>0</v>
      </c>
      <c r="H36" s="80">
        <f t="shared" si="2"/>
        <v>428.94</v>
      </c>
      <c r="I36" s="78">
        <f t="shared" si="2"/>
        <v>51</v>
      </c>
      <c r="K36" s="31"/>
      <c r="L36" s="31"/>
      <c r="M36" s="31"/>
    </row>
    <row r="37" s="4" customFormat="1" ht="33.75" customHeight="1" spans="1:11">
      <c r="A37" s="59" t="s">
        <v>51</v>
      </c>
      <c r="B37" s="61"/>
      <c r="C37" s="61"/>
      <c r="D37" s="61"/>
      <c r="E37" s="61"/>
      <c r="F37" s="61"/>
      <c r="G37" s="61"/>
      <c r="I37" s="68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22" activePane="bottomRight" state="frozen"/>
      <selection/>
      <selection pane="topRight"/>
      <selection pane="bottomLeft"/>
      <selection pane="bottomRight" activeCell="AB25" sqref="AB25:AC35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="2" customFormat="1" ht="23.25" customHeight="1" spans="1:29">
      <c r="A2" s="6">
        <v>1000</v>
      </c>
      <c r="B2" s="6"/>
      <c r="C2" s="6"/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="2" customFormat="1" ht="37.5" customHeight="1" spans="1:29">
      <c r="A3" s="47" t="s">
        <v>2</v>
      </c>
      <c r="B3" s="48" t="s">
        <v>52</v>
      </c>
      <c r="C3" s="49"/>
      <c r="D3" s="48" t="s">
        <v>53</v>
      </c>
      <c r="E3" s="49"/>
      <c r="F3" s="48" t="s">
        <v>54</v>
      </c>
      <c r="G3" s="49"/>
      <c r="H3" s="48" t="s">
        <v>55</v>
      </c>
      <c r="I3" s="49"/>
      <c r="J3" s="48" t="s">
        <v>56</v>
      </c>
      <c r="K3" s="49"/>
      <c r="L3" s="48" t="s">
        <v>57</v>
      </c>
      <c r="M3" s="49"/>
      <c r="N3" s="48" t="s">
        <v>58</v>
      </c>
      <c r="O3" s="49"/>
      <c r="P3" s="48" t="s">
        <v>59</v>
      </c>
      <c r="Q3" s="49"/>
      <c r="R3" s="48" t="s">
        <v>60</v>
      </c>
      <c r="S3" s="49"/>
      <c r="T3" s="48" t="s">
        <v>61</v>
      </c>
      <c r="U3" s="49"/>
      <c r="V3" s="48" t="s">
        <v>62</v>
      </c>
      <c r="W3" s="49"/>
      <c r="X3" s="48" t="s">
        <v>63</v>
      </c>
      <c r="Y3" s="49"/>
      <c r="Z3" s="48" t="s">
        <v>64</v>
      </c>
      <c r="AA3" s="49"/>
      <c r="AB3" s="64" t="s">
        <v>13</v>
      </c>
      <c r="AC3" s="65"/>
    </row>
    <row r="4" s="2" customFormat="1" ht="24.75" customHeight="1" spans="1:29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1" t="s">
        <v>14</v>
      </c>
      <c r="I4" s="51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  <c r="X4" s="51" t="s">
        <v>14</v>
      </c>
      <c r="Y4" s="51" t="s">
        <v>15</v>
      </c>
      <c r="Z4" s="51" t="s">
        <v>14</v>
      </c>
      <c r="AA4" s="51" t="s">
        <v>15</v>
      </c>
      <c r="AB4" s="51" t="s">
        <v>14</v>
      </c>
      <c r="AC4" s="51" t="s">
        <v>15</v>
      </c>
    </row>
    <row r="5" s="3" customFormat="1" ht="25.5" customHeight="1" spans="1:29">
      <c r="A5" s="52" t="s">
        <v>16</v>
      </c>
      <c r="B5" s="14">
        <f>4.2</f>
        <v>4.2</v>
      </c>
      <c r="C5" s="15">
        <v>1</v>
      </c>
      <c r="D5" s="14">
        <v>0</v>
      </c>
      <c r="E5" s="15">
        <v>0</v>
      </c>
      <c r="F5" s="14">
        <f>6.66+5.66</f>
        <v>12.32</v>
      </c>
      <c r="G5" s="15">
        <v>2</v>
      </c>
      <c r="H5" s="14">
        <v>5.7</v>
      </c>
      <c r="I5" s="15">
        <v>1</v>
      </c>
      <c r="J5" s="14">
        <v>0</v>
      </c>
      <c r="K5" s="15">
        <v>0</v>
      </c>
      <c r="L5" s="14">
        <v>0</v>
      </c>
      <c r="M5" s="15">
        <v>0</v>
      </c>
      <c r="N5" s="14">
        <v>6.34</v>
      </c>
      <c r="O5" s="15">
        <v>1</v>
      </c>
      <c r="P5" s="14">
        <v>0</v>
      </c>
      <c r="Q5" s="15">
        <v>0</v>
      </c>
      <c r="R5" s="14">
        <v>6.22</v>
      </c>
      <c r="S5" s="15">
        <v>1</v>
      </c>
      <c r="T5" s="14">
        <v>0</v>
      </c>
      <c r="U5" s="15">
        <v>0</v>
      </c>
      <c r="V5" s="14">
        <v>2.84</v>
      </c>
      <c r="W5" s="15">
        <v>1</v>
      </c>
      <c r="X5" s="14">
        <v>0</v>
      </c>
      <c r="Y5" s="15">
        <v>0</v>
      </c>
      <c r="Z5" s="14">
        <v>3.8</v>
      </c>
      <c r="AA5" s="15">
        <v>1</v>
      </c>
      <c r="AB5" s="30">
        <f t="shared" ref="AB5:AB35" si="0">B5+D5+F5+H5+J5+L5+N5+P5+R5+T5+V5+X5+Z5</f>
        <v>41.42</v>
      </c>
      <c r="AC5" s="15">
        <f t="shared" ref="AC5:AC35" si="1">C5+E5+G5+I5+K5+M5+O5+Q5+S5+U5+W5+Y5+AA5</f>
        <v>8</v>
      </c>
    </row>
    <row r="6" s="3" customFormat="1" ht="25.5" customHeight="1" spans="1:29">
      <c r="A6" s="52" t="s">
        <v>17</v>
      </c>
      <c r="B6" s="14">
        <f>5.78+4.82+6.28</f>
        <v>16.88</v>
      </c>
      <c r="C6" s="15">
        <v>3</v>
      </c>
      <c r="D6" s="14">
        <v>5.58</v>
      </c>
      <c r="E6" s="15">
        <v>1</v>
      </c>
      <c r="F6" s="14">
        <v>6.74</v>
      </c>
      <c r="G6" s="15">
        <v>1</v>
      </c>
      <c r="H6" s="14">
        <v>0</v>
      </c>
      <c r="I6" s="15">
        <v>0</v>
      </c>
      <c r="J6" s="14">
        <v>0</v>
      </c>
      <c r="K6" s="15">
        <v>0</v>
      </c>
      <c r="L6" s="14">
        <v>8.02</v>
      </c>
      <c r="M6" s="15">
        <v>1</v>
      </c>
      <c r="N6" s="14">
        <v>6.62</v>
      </c>
      <c r="O6" s="15">
        <v>1</v>
      </c>
      <c r="P6" s="14">
        <v>5.56</v>
      </c>
      <c r="Q6" s="15">
        <v>1</v>
      </c>
      <c r="R6" s="14">
        <v>6.32</v>
      </c>
      <c r="S6" s="15">
        <v>1</v>
      </c>
      <c r="T6" s="14">
        <v>0</v>
      </c>
      <c r="U6" s="15">
        <v>0</v>
      </c>
      <c r="V6" s="14">
        <v>0</v>
      </c>
      <c r="W6" s="15">
        <v>0</v>
      </c>
      <c r="X6" s="14">
        <v>0</v>
      </c>
      <c r="Y6" s="15">
        <v>0</v>
      </c>
      <c r="Z6" s="14">
        <v>3.64</v>
      </c>
      <c r="AA6" s="15">
        <v>1</v>
      </c>
      <c r="AB6" s="30">
        <f t="shared" si="0"/>
        <v>59.36</v>
      </c>
      <c r="AC6" s="15">
        <f t="shared" si="1"/>
        <v>10</v>
      </c>
    </row>
    <row r="7" s="3" customFormat="1" ht="25.5" customHeight="1" spans="1:29">
      <c r="A7" s="52" t="s">
        <v>18</v>
      </c>
      <c r="B7" s="14">
        <f>4.86+3.18</f>
        <v>8.04</v>
      </c>
      <c r="C7" s="15">
        <v>2</v>
      </c>
      <c r="D7" s="14">
        <v>6.48</v>
      </c>
      <c r="E7" s="15">
        <v>1</v>
      </c>
      <c r="F7" s="14">
        <v>5.8</v>
      </c>
      <c r="G7" s="15">
        <v>1</v>
      </c>
      <c r="H7" s="14">
        <v>0</v>
      </c>
      <c r="I7" s="15">
        <v>0</v>
      </c>
      <c r="J7" s="14">
        <v>0</v>
      </c>
      <c r="K7" s="15">
        <v>0</v>
      </c>
      <c r="L7" s="14">
        <v>0</v>
      </c>
      <c r="M7" s="15">
        <v>0</v>
      </c>
      <c r="N7" s="14">
        <v>6.76</v>
      </c>
      <c r="O7" s="15">
        <v>1</v>
      </c>
      <c r="P7" s="14">
        <v>0</v>
      </c>
      <c r="Q7" s="15">
        <v>0</v>
      </c>
      <c r="R7" s="14">
        <v>6.5</v>
      </c>
      <c r="S7" s="15">
        <v>1</v>
      </c>
      <c r="T7" s="14">
        <v>0</v>
      </c>
      <c r="U7" s="15">
        <v>0</v>
      </c>
      <c r="V7" s="14">
        <v>0</v>
      </c>
      <c r="W7" s="15">
        <v>0</v>
      </c>
      <c r="X7" s="14">
        <v>0</v>
      </c>
      <c r="Y7" s="15">
        <v>0</v>
      </c>
      <c r="Z7" s="14">
        <v>3.16</v>
      </c>
      <c r="AA7" s="15">
        <v>1</v>
      </c>
      <c r="AB7" s="30">
        <f t="shared" si="0"/>
        <v>36.74</v>
      </c>
      <c r="AC7" s="15">
        <f t="shared" si="1"/>
        <v>7</v>
      </c>
    </row>
    <row r="8" s="3" customFormat="1" ht="25.5" customHeight="1" spans="1:29">
      <c r="A8" s="52" t="s">
        <v>19</v>
      </c>
      <c r="B8" s="14">
        <f>5.64+5.66</f>
        <v>11.3</v>
      </c>
      <c r="C8" s="15">
        <v>2</v>
      </c>
      <c r="D8" s="14">
        <v>5.16</v>
      </c>
      <c r="E8" s="15">
        <v>1</v>
      </c>
      <c r="F8" s="14">
        <v>6.42</v>
      </c>
      <c r="G8" s="15">
        <v>1</v>
      </c>
      <c r="H8" s="14">
        <v>6.52</v>
      </c>
      <c r="I8" s="15">
        <v>1</v>
      </c>
      <c r="J8" s="14">
        <v>0</v>
      </c>
      <c r="K8" s="15">
        <v>0</v>
      </c>
      <c r="L8" s="14">
        <v>0</v>
      </c>
      <c r="M8" s="15">
        <v>0</v>
      </c>
      <c r="N8" s="14">
        <v>6.22</v>
      </c>
      <c r="O8" s="15">
        <v>1</v>
      </c>
      <c r="P8" s="14">
        <v>5.36</v>
      </c>
      <c r="Q8" s="15">
        <v>1</v>
      </c>
      <c r="R8" s="14">
        <v>5.92</v>
      </c>
      <c r="S8" s="15">
        <v>1</v>
      </c>
      <c r="T8" s="14">
        <v>0</v>
      </c>
      <c r="U8" s="15">
        <v>0</v>
      </c>
      <c r="V8" s="14">
        <v>4</v>
      </c>
      <c r="W8" s="15">
        <v>1</v>
      </c>
      <c r="X8" s="14">
        <v>0</v>
      </c>
      <c r="Y8" s="15">
        <v>0</v>
      </c>
      <c r="Z8" s="14">
        <v>3.9</v>
      </c>
      <c r="AA8" s="15">
        <v>1</v>
      </c>
      <c r="AB8" s="30">
        <f t="shared" si="0"/>
        <v>54.8</v>
      </c>
      <c r="AC8" s="15">
        <f t="shared" si="1"/>
        <v>10</v>
      </c>
    </row>
    <row r="9" s="3" customFormat="1" ht="25.5" customHeight="1" spans="1:29">
      <c r="A9" s="52" t="s">
        <v>20</v>
      </c>
      <c r="B9" s="14">
        <f>6.2+5.14</f>
        <v>11.34</v>
      </c>
      <c r="C9" s="15">
        <v>2</v>
      </c>
      <c r="D9" s="14">
        <v>8.18</v>
      </c>
      <c r="E9" s="15">
        <v>1</v>
      </c>
      <c r="F9" s="14">
        <v>6.56</v>
      </c>
      <c r="G9" s="15">
        <v>1</v>
      </c>
      <c r="H9" s="14">
        <v>0</v>
      </c>
      <c r="I9" s="15">
        <v>0</v>
      </c>
      <c r="J9" s="14">
        <v>0</v>
      </c>
      <c r="K9" s="15">
        <v>0</v>
      </c>
      <c r="L9" s="14">
        <v>0</v>
      </c>
      <c r="M9" s="15">
        <v>0</v>
      </c>
      <c r="N9" s="14">
        <v>6.08</v>
      </c>
      <c r="O9" s="15">
        <v>1</v>
      </c>
      <c r="P9" s="14">
        <v>0</v>
      </c>
      <c r="Q9" s="15">
        <v>0</v>
      </c>
      <c r="R9" s="14">
        <v>5.96</v>
      </c>
      <c r="S9" s="15">
        <v>1</v>
      </c>
      <c r="T9" s="14">
        <v>0</v>
      </c>
      <c r="U9" s="15">
        <v>0</v>
      </c>
      <c r="V9" s="14">
        <v>0</v>
      </c>
      <c r="W9" s="15">
        <v>0</v>
      </c>
      <c r="X9" s="14">
        <v>0</v>
      </c>
      <c r="Y9" s="15">
        <v>0</v>
      </c>
      <c r="Z9" s="14">
        <v>5.04</v>
      </c>
      <c r="AA9" s="15">
        <v>1</v>
      </c>
      <c r="AB9" s="30">
        <f t="shared" si="0"/>
        <v>43.16</v>
      </c>
      <c r="AC9" s="15">
        <f t="shared" si="1"/>
        <v>7</v>
      </c>
    </row>
    <row r="10" s="3" customFormat="1" ht="25.5" customHeight="1" spans="1:29">
      <c r="A10" s="52" t="s">
        <v>21</v>
      </c>
      <c r="B10" s="14">
        <f>5.32+4.88+5.2</f>
        <v>15.4</v>
      </c>
      <c r="C10" s="15">
        <v>3</v>
      </c>
      <c r="D10" s="14">
        <v>6.48</v>
      </c>
      <c r="E10" s="15">
        <v>1</v>
      </c>
      <c r="F10" s="14">
        <v>6.84</v>
      </c>
      <c r="G10" s="15">
        <v>1</v>
      </c>
      <c r="H10" s="14">
        <v>5.52</v>
      </c>
      <c r="I10" s="15">
        <v>1</v>
      </c>
      <c r="J10" s="14">
        <v>0</v>
      </c>
      <c r="K10" s="15">
        <v>0</v>
      </c>
      <c r="L10" s="14">
        <v>0</v>
      </c>
      <c r="M10" s="15">
        <v>0</v>
      </c>
      <c r="N10" s="14">
        <v>6</v>
      </c>
      <c r="O10" s="15">
        <v>1</v>
      </c>
      <c r="P10" s="14">
        <v>0</v>
      </c>
      <c r="Q10" s="15">
        <v>0</v>
      </c>
      <c r="R10" s="14">
        <v>6.38</v>
      </c>
      <c r="S10" s="15">
        <v>1</v>
      </c>
      <c r="T10" s="14">
        <v>0</v>
      </c>
      <c r="U10" s="15">
        <v>0</v>
      </c>
      <c r="V10" s="14">
        <v>2.76</v>
      </c>
      <c r="W10" s="15">
        <v>1</v>
      </c>
      <c r="X10" s="14">
        <v>0</v>
      </c>
      <c r="Y10" s="15">
        <v>0</v>
      </c>
      <c r="Z10" s="14">
        <v>3.92</v>
      </c>
      <c r="AA10" s="15">
        <v>1</v>
      </c>
      <c r="AB10" s="30">
        <f t="shared" si="0"/>
        <v>53.3</v>
      </c>
      <c r="AC10" s="15">
        <f t="shared" si="1"/>
        <v>10</v>
      </c>
    </row>
    <row r="11" s="3" customFormat="1" ht="25.5" customHeight="1" spans="1:29">
      <c r="A11" s="52" t="s">
        <v>22</v>
      </c>
      <c r="B11" s="14">
        <f>3.76+5.04</f>
        <v>8.8</v>
      </c>
      <c r="C11" s="15">
        <v>2</v>
      </c>
      <c r="D11" s="14">
        <v>5.24</v>
      </c>
      <c r="E11" s="15">
        <v>1</v>
      </c>
      <c r="F11" s="14">
        <f>7.22+4.82</f>
        <v>12.04</v>
      </c>
      <c r="G11" s="15">
        <v>2</v>
      </c>
      <c r="H11" s="14">
        <v>5.1</v>
      </c>
      <c r="I11" s="15">
        <v>1</v>
      </c>
      <c r="J11" s="14">
        <v>0</v>
      </c>
      <c r="K11" s="15">
        <v>0</v>
      </c>
      <c r="L11" s="14">
        <v>10.04</v>
      </c>
      <c r="M11" s="15">
        <v>1</v>
      </c>
      <c r="N11" s="14">
        <v>6.6</v>
      </c>
      <c r="O11" s="15">
        <v>1</v>
      </c>
      <c r="P11" s="14">
        <v>6.08</v>
      </c>
      <c r="Q11" s="15">
        <v>1</v>
      </c>
      <c r="R11" s="14">
        <v>4.68</v>
      </c>
      <c r="S11" s="15">
        <v>1</v>
      </c>
      <c r="T11" s="14">
        <v>0</v>
      </c>
      <c r="U11" s="15">
        <v>0</v>
      </c>
      <c r="V11" s="14">
        <f>3.08+2.3</f>
        <v>5.38</v>
      </c>
      <c r="W11" s="15">
        <v>2</v>
      </c>
      <c r="X11" s="14">
        <v>6.18</v>
      </c>
      <c r="Y11" s="15">
        <v>1</v>
      </c>
      <c r="Z11" s="14">
        <v>4.98</v>
      </c>
      <c r="AA11" s="15">
        <v>1</v>
      </c>
      <c r="AB11" s="30">
        <f t="shared" si="0"/>
        <v>75.12</v>
      </c>
      <c r="AC11" s="15">
        <f t="shared" si="1"/>
        <v>14</v>
      </c>
    </row>
    <row r="12" s="3" customFormat="1" ht="25.5" customHeight="1" spans="1:29">
      <c r="A12" s="52" t="s">
        <v>23</v>
      </c>
      <c r="B12" s="14">
        <f>4</f>
        <v>4</v>
      </c>
      <c r="C12" s="15">
        <v>1</v>
      </c>
      <c r="D12" s="14">
        <v>5.88</v>
      </c>
      <c r="E12" s="15">
        <v>1</v>
      </c>
      <c r="F12" s="14">
        <f>7.1+5.1</f>
        <v>12.2</v>
      </c>
      <c r="G12" s="15">
        <v>2</v>
      </c>
      <c r="H12" s="14">
        <v>0</v>
      </c>
      <c r="I12" s="15">
        <v>0</v>
      </c>
      <c r="J12" s="14">
        <v>0</v>
      </c>
      <c r="K12" s="15">
        <v>0</v>
      </c>
      <c r="L12" s="14">
        <v>0</v>
      </c>
      <c r="M12" s="15">
        <v>0</v>
      </c>
      <c r="N12" s="14">
        <v>6.7</v>
      </c>
      <c r="O12" s="15">
        <v>1</v>
      </c>
      <c r="P12" s="14">
        <v>5.88</v>
      </c>
      <c r="Q12" s="15">
        <v>1</v>
      </c>
      <c r="R12" s="14">
        <v>6.02</v>
      </c>
      <c r="S12" s="15">
        <v>1</v>
      </c>
      <c r="T12" s="14">
        <v>0</v>
      </c>
      <c r="U12" s="15">
        <v>0</v>
      </c>
      <c r="V12" s="14">
        <v>3.34</v>
      </c>
      <c r="W12" s="15">
        <v>1</v>
      </c>
      <c r="X12" s="14">
        <v>0</v>
      </c>
      <c r="Y12" s="15">
        <v>0</v>
      </c>
      <c r="Z12" s="14">
        <v>4.52</v>
      </c>
      <c r="AA12" s="15">
        <v>1</v>
      </c>
      <c r="AB12" s="30">
        <f t="shared" si="0"/>
        <v>48.54</v>
      </c>
      <c r="AC12" s="15">
        <f t="shared" si="1"/>
        <v>9</v>
      </c>
    </row>
    <row r="13" s="3" customFormat="1" ht="25.5" customHeight="1" spans="1:29">
      <c r="A13" s="52" t="s">
        <v>24</v>
      </c>
      <c r="B13" s="14">
        <f>4.92+3.62</f>
        <v>8.54</v>
      </c>
      <c r="C13" s="15">
        <v>2</v>
      </c>
      <c r="D13" s="14">
        <v>4.56</v>
      </c>
      <c r="E13" s="15">
        <v>1</v>
      </c>
      <c r="F13" s="14">
        <v>6.44</v>
      </c>
      <c r="G13" s="15">
        <v>1</v>
      </c>
      <c r="H13" s="14">
        <v>6.52</v>
      </c>
      <c r="I13" s="15">
        <v>1</v>
      </c>
      <c r="J13" s="14">
        <v>0</v>
      </c>
      <c r="K13" s="15">
        <v>0</v>
      </c>
      <c r="L13" s="14">
        <v>0</v>
      </c>
      <c r="M13" s="15">
        <v>0</v>
      </c>
      <c r="N13" s="14">
        <v>6.94</v>
      </c>
      <c r="O13" s="15">
        <v>1</v>
      </c>
      <c r="P13" s="14">
        <v>0</v>
      </c>
      <c r="Q13" s="15">
        <v>0</v>
      </c>
      <c r="R13" s="14">
        <v>5.78</v>
      </c>
      <c r="S13" s="15">
        <v>1</v>
      </c>
      <c r="T13" s="14">
        <v>0</v>
      </c>
      <c r="U13" s="15">
        <v>0</v>
      </c>
      <c r="V13" s="14">
        <f>2.72+2.04</f>
        <v>4.76</v>
      </c>
      <c r="W13" s="15">
        <v>2</v>
      </c>
      <c r="X13" s="14">
        <v>0</v>
      </c>
      <c r="Y13" s="15">
        <v>0</v>
      </c>
      <c r="Z13" s="14">
        <v>3.26</v>
      </c>
      <c r="AA13" s="15">
        <v>1</v>
      </c>
      <c r="AB13" s="30">
        <f t="shared" si="0"/>
        <v>46.8</v>
      </c>
      <c r="AC13" s="15">
        <f t="shared" si="1"/>
        <v>10</v>
      </c>
    </row>
    <row r="14" s="3" customFormat="1" ht="25.5" customHeight="1" spans="1:29">
      <c r="A14" s="52" t="s">
        <v>25</v>
      </c>
      <c r="B14" s="14">
        <f>6.08+3.4</f>
        <v>9.48</v>
      </c>
      <c r="C14" s="15">
        <v>2</v>
      </c>
      <c r="D14" s="14">
        <v>6.24</v>
      </c>
      <c r="E14" s="15">
        <v>1</v>
      </c>
      <c r="F14" s="14">
        <v>7.1</v>
      </c>
      <c r="G14" s="15">
        <v>1</v>
      </c>
      <c r="H14" s="14">
        <v>0</v>
      </c>
      <c r="I14" s="15">
        <v>0</v>
      </c>
      <c r="J14" s="14">
        <v>0</v>
      </c>
      <c r="K14" s="15">
        <v>0</v>
      </c>
      <c r="L14" s="14">
        <v>9.2</v>
      </c>
      <c r="M14" s="15">
        <v>1</v>
      </c>
      <c r="N14" s="14">
        <v>6.92</v>
      </c>
      <c r="O14" s="15">
        <v>1</v>
      </c>
      <c r="P14" s="14">
        <v>5.5</v>
      </c>
      <c r="Q14" s="15">
        <v>1</v>
      </c>
      <c r="R14" s="14">
        <v>6</v>
      </c>
      <c r="S14" s="15">
        <v>1</v>
      </c>
      <c r="T14" s="14">
        <v>0</v>
      </c>
      <c r="U14" s="15">
        <v>0</v>
      </c>
      <c r="V14" s="14">
        <v>3.16</v>
      </c>
      <c r="W14" s="15">
        <v>1</v>
      </c>
      <c r="X14" s="14">
        <v>5.94</v>
      </c>
      <c r="Y14" s="15">
        <v>1</v>
      </c>
      <c r="Z14" s="14">
        <v>3.64</v>
      </c>
      <c r="AA14" s="15">
        <v>1</v>
      </c>
      <c r="AB14" s="30">
        <f t="shared" si="0"/>
        <v>63.18</v>
      </c>
      <c r="AC14" s="15">
        <f t="shared" si="1"/>
        <v>11</v>
      </c>
    </row>
    <row r="15" s="3" customFormat="1" ht="25.5" customHeight="1" spans="1:29">
      <c r="A15" s="52" t="s">
        <v>26</v>
      </c>
      <c r="B15" s="14">
        <f>6.14+5.5</f>
        <v>11.64</v>
      </c>
      <c r="C15" s="15">
        <v>2</v>
      </c>
      <c r="D15" s="14">
        <v>0</v>
      </c>
      <c r="E15" s="15">
        <v>0</v>
      </c>
      <c r="F15" s="14">
        <v>7.14</v>
      </c>
      <c r="G15" s="15">
        <v>1</v>
      </c>
      <c r="H15" s="14">
        <v>0</v>
      </c>
      <c r="I15" s="15">
        <v>0</v>
      </c>
      <c r="J15" s="14">
        <v>0</v>
      </c>
      <c r="K15" s="15">
        <v>0</v>
      </c>
      <c r="L15" s="14">
        <v>0</v>
      </c>
      <c r="M15" s="15">
        <v>0</v>
      </c>
      <c r="N15" s="14">
        <v>6.72</v>
      </c>
      <c r="O15" s="15">
        <v>1</v>
      </c>
      <c r="P15" s="14">
        <v>5.5</v>
      </c>
      <c r="Q15" s="15">
        <v>1</v>
      </c>
      <c r="R15" s="14">
        <v>5.2</v>
      </c>
      <c r="S15" s="15">
        <v>1</v>
      </c>
      <c r="T15" s="14">
        <v>0</v>
      </c>
      <c r="U15" s="15">
        <v>0</v>
      </c>
      <c r="V15" s="14">
        <v>3.72</v>
      </c>
      <c r="W15" s="15">
        <v>1</v>
      </c>
      <c r="X15" s="14">
        <v>0</v>
      </c>
      <c r="Y15" s="15">
        <v>0</v>
      </c>
      <c r="Z15" s="14">
        <v>3.54</v>
      </c>
      <c r="AA15" s="15">
        <v>1</v>
      </c>
      <c r="AB15" s="30">
        <f t="shared" si="0"/>
        <v>43.46</v>
      </c>
      <c r="AC15" s="15">
        <f t="shared" si="1"/>
        <v>8</v>
      </c>
    </row>
    <row r="16" s="3" customFormat="1" ht="25.5" customHeight="1" spans="1:29">
      <c r="A16" s="52" t="s">
        <v>27</v>
      </c>
      <c r="B16" s="14">
        <f>5.92+5.52</f>
        <v>11.44</v>
      </c>
      <c r="C16" s="15">
        <v>2</v>
      </c>
      <c r="D16" s="14">
        <v>8.44</v>
      </c>
      <c r="E16" s="15">
        <v>1</v>
      </c>
      <c r="F16" s="14">
        <v>6.7</v>
      </c>
      <c r="G16" s="15">
        <v>1</v>
      </c>
      <c r="H16" s="14">
        <v>6.98</v>
      </c>
      <c r="I16" s="15">
        <v>1</v>
      </c>
      <c r="J16" s="14">
        <v>0</v>
      </c>
      <c r="K16" s="15">
        <v>0</v>
      </c>
      <c r="L16" s="14">
        <v>0</v>
      </c>
      <c r="M16" s="15">
        <v>0</v>
      </c>
      <c r="N16" s="14">
        <v>6.5</v>
      </c>
      <c r="O16" s="15">
        <v>1</v>
      </c>
      <c r="P16" s="14">
        <v>0</v>
      </c>
      <c r="Q16" s="15">
        <v>0</v>
      </c>
      <c r="R16" s="14">
        <v>5.72</v>
      </c>
      <c r="S16" s="15">
        <v>1</v>
      </c>
      <c r="T16" s="14">
        <v>0</v>
      </c>
      <c r="U16" s="15">
        <v>0</v>
      </c>
      <c r="V16" s="14">
        <v>2.56</v>
      </c>
      <c r="W16" s="15">
        <v>1</v>
      </c>
      <c r="X16" s="14">
        <v>0</v>
      </c>
      <c r="Y16" s="15">
        <v>0</v>
      </c>
      <c r="Z16" s="14">
        <v>5.6</v>
      </c>
      <c r="AA16" s="15">
        <v>1</v>
      </c>
      <c r="AB16" s="30">
        <f t="shared" si="0"/>
        <v>53.94</v>
      </c>
      <c r="AC16" s="15">
        <f t="shared" si="1"/>
        <v>9</v>
      </c>
    </row>
    <row r="17" s="3" customFormat="1" ht="25.5" customHeight="1" spans="1:29">
      <c r="A17" s="52" t="s">
        <v>28</v>
      </c>
      <c r="B17" s="14">
        <f>6.56+4.72</f>
        <v>11.28</v>
      </c>
      <c r="C17" s="15">
        <v>2</v>
      </c>
      <c r="D17" s="14">
        <v>7.54</v>
      </c>
      <c r="E17" s="15">
        <v>1</v>
      </c>
      <c r="F17" s="14">
        <f>7.04+4.42</f>
        <v>11.46</v>
      </c>
      <c r="G17" s="15">
        <v>2</v>
      </c>
      <c r="H17" s="14">
        <v>0</v>
      </c>
      <c r="I17" s="15">
        <v>0</v>
      </c>
      <c r="J17" s="14">
        <v>0</v>
      </c>
      <c r="K17" s="15">
        <v>0</v>
      </c>
      <c r="L17" s="14">
        <v>0</v>
      </c>
      <c r="M17" s="15">
        <v>0</v>
      </c>
      <c r="N17" s="14">
        <v>6.52</v>
      </c>
      <c r="O17" s="15">
        <v>1</v>
      </c>
      <c r="P17" s="14">
        <v>4.76</v>
      </c>
      <c r="Q17" s="15">
        <v>1</v>
      </c>
      <c r="R17" s="14">
        <v>5.06</v>
      </c>
      <c r="S17" s="15">
        <v>1</v>
      </c>
      <c r="T17" s="14">
        <v>0</v>
      </c>
      <c r="U17" s="15">
        <v>0</v>
      </c>
      <c r="V17" s="14">
        <f>3.18+3.12</f>
        <v>6.3</v>
      </c>
      <c r="W17" s="15">
        <v>2</v>
      </c>
      <c r="X17" s="14">
        <v>0</v>
      </c>
      <c r="Y17" s="15">
        <v>0</v>
      </c>
      <c r="Z17" s="14">
        <v>5.78</v>
      </c>
      <c r="AA17" s="15">
        <v>1</v>
      </c>
      <c r="AB17" s="30">
        <f t="shared" si="0"/>
        <v>58.7</v>
      </c>
      <c r="AC17" s="15">
        <f t="shared" si="1"/>
        <v>11</v>
      </c>
    </row>
    <row r="18" s="3" customFormat="1" ht="25.5" customHeight="1" spans="1:29">
      <c r="A18" s="52" t="s">
        <v>29</v>
      </c>
      <c r="B18" s="14">
        <f>5.08+3.28</f>
        <v>8.36</v>
      </c>
      <c r="C18" s="15">
        <v>2</v>
      </c>
      <c r="D18" s="14">
        <v>7.4</v>
      </c>
      <c r="E18" s="15">
        <v>1</v>
      </c>
      <c r="F18" s="14">
        <v>6.74</v>
      </c>
      <c r="G18" s="15">
        <v>1</v>
      </c>
      <c r="H18" s="14">
        <v>5.52</v>
      </c>
      <c r="I18" s="15">
        <v>1</v>
      </c>
      <c r="J18" s="14">
        <v>0</v>
      </c>
      <c r="K18" s="15">
        <v>0</v>
      </c>
      <c r="L18" s="14">
        <v>10.74</v>
      </c>
      <c r="M18" s="15">
        <v>1</v>
      </c>
      <c r="N18" s="14">
        <v>6.76</v>
      </c>
      <c r="O18" s="15">
        <v>1</v>
      </c>
      <c r="P18" s="14">
        <v>6.12</v>
      </c>
      <c r="Q18" s="15">
        <v>1</v>
      </c>
      <c r="R18" s="14">
        <v>6.48</v>
      </c>
      <c r="S18" s="15">
        <v>1</v>
      </c>
      <c r="T18" s="14">
        <v>0</v>
      </c>
      <c r="U18" s="15">
        <v>0</v>
      </c>
      <c r="V18" s="14">
        <f>2.28+2.48</f>
        <v>4.76</v>
      </c>
      <c r="W18" s="15">
        <v>2</v>
      </c>
      <c r="X18" s="14">
        <v>5.26</v>
      </c>
      <c r="Y18" s="15">
        <v>1</v>
      </c>
      <c r="Z18" s="14">
        <v>5.22</v>
      </c>
      <c r="AA18" s="15">
        <v>1</v>
      </c>
      <c r="AB18" s="30">
        <f t="shared" si="0"/>
        <v>73.36</v>
      </c>
      <c r="AC18" s="15">
        <f t="shared" si="1"/>
        <v>13</v>
      </c>
    </row>
    <row r="19" s="3" customFormat="1" ht="25.5" customHeight="1" spans="1:29">
      <c r="A19" s="52" t="s">
        <v>30</v>
      </c>
      <c r="B19" s="14">
        <f>5.08+3.46</f>
        <v>8.54</v>
      </c>
      <c r="C19" s="15">
        <v>2</v>
      </c>
      <c r="D19" s="14">
        <v>5.98</v>
      </c>
      <c r="E19" s="15">
        <v>1</v>
      </c>
      <c r="F19" s="14">
        <f>6.32+5.4</f>
        <v>11.72</v>
      </c>
      <c r="G19" s="15">
        <v>2</v>
      </c>
      <c r="H19" s="14">
        <v>0</v>
      </c>
      <c r="I19" s="15">
        <v>0</v>
      </c>
      <c r="J19" s="14">
        <v>0</v>
      </c>
      <c r="K19" s="15">
        <v>0</v>
      </c>
      <c r="L19" s="14">
        <v>0</v>
      </c>
      <c r="M19" s="15">
        <v>0</v>
      </c>
      <c r="N19" s="14">
        <v>6.72</v>
      </c>
      <c r="O19" s="15">
        <v>1</v>
      </c>
      <c r="P19" s="14">
        <v>0</v>
      </c>
      <c r="Q19" s="15">
        <v>0</v>
      </c>
      <c r="R19" s="14">
        <v>5.44</v>
      </c>
      <c r="S19" s="15">
        <v>1</v>
      </c>
      <c r="T19" s="14">
        <v>0</v>
      </c>
      <c r="U19" s="15">
        <v>0</v>
      </c>
      <c r="V19" s="14">
        <v>3.64</v>
      </c>
      <c r="W19" s="15">
        <v>1</v>
      </c>
      <c r="X19" s="14">
        <v>0</v>
      </c>
      <c r="Y19" s="15">
        <v>0</v>
      </c>
      <c r="Z19" s="14">
        <v>4.44</v>
      </c>
      <c r="AA19" s="15">
        <v>1</v>
      </c>
      <c r="AB19" s="30">
        <f t="shared" si="0"/>
        <v>46.48</v>
      </c>
      <c r="AC19" s="15">
        <f t="shared" si="1"/>
        <v>9</v>
      </c>
    </row>
    <row r="20" s="3" customFormat="1" ht="25.5" customHeight="1" spans="1:29">
      <c r="A20" s="52" t="s">
        <v>31</v>
      </c>
      <c r="B20" s="14">
        <f>4.94+3.72</f>
        <v>8.66</v>
      </c>
      <c r="C20" s="15">
        <v>2</v>
      </c>
      <c r="D20" s="14">
        <v>5.6</v>
      </c>
      <c r="E20" s="15">
        <v>1</v>
      </c>
      <c r="F20" s="14">
        <v>7</v>
      </c>
      <c r="G20" s="15">
        <v>1</v>
      </c>
      <c r="H20" s="14">
        <v>5.52</v>
      </c>
      <c r="I20" s="15">
        <v>1</v>
      </c>
      <c r="J20" s="14">
        <v>0</v>
      </c>
      <c r="K20" s="15">
        <v>0</v>
      </c>
      <c r="L20" s="14">
        <v>0</v>
      </c>
      <c r="M20" s="15">
        <v>0</v>
      </c>
      <c r="N20" s="14">
        <v>6.42</v>
      </c>
      <c r="O20" s="15">
        <v>1</v>
      </c>
      <c r="P20" s="14">
        <v>4.26</v>
      </c>
      <c r="Q20" s="15">
        <v>1</v>
      </c>
      <c r="R20" s="14">
        <v>6.54</v>
      </c>
      <c r="S20" s="15">
        <v>1</v>
      </c>
      <c r="T20" s="14">
        <v>0</v>
      </c>
      <c r="U20" s="15">
        <v>0</v>
      </c>
      <c r="V20" s="14">
        <v>2.96</v>
      </c>
      <c r="W20" s="15">
        <v>1</v>
      </c>
      <c r="X20" s="14">
        <v>0</v>
      </c>
      <c r="Y20" s="15">
        <v>0</v>
      </c>
      <c r="Z20" s="14">
        <v>5.22</v>
      </c>
      <c r="AA20" s="15">
        <v>1</v>
      </c>
      <c r="AB20" s="30">
        <f t="shared" si="0"/>
        <v>52.18</v>
      </c>
      <c r="AC20" s="15">
        <f t="shared" si="1"/>
        <v>10</v>
      </c>
    </row>
    <row r="21" s="3" customFormat="1" ht="25.5" customHeight="1" spans="1:29">
      <c r="A21" s="52" t="s">
        <v>32</v>
      </c>
      <c r="B21" s="14">
        <f>6.4+4.22+6.38</f>
        <v>17</v>
      </c>
      <c r="C21" s="15">
        <v>3</v>
      </c>
      <c r="D21" s="14">
        <v>4.98</v>
      </c>
      <c r="E21" s="15">
        <v>1</v>
      </c>
      <c r="F21" s="14">
        <f>6.96+5.3</f>
        <v>12.26</v>
      </c>
      <c r="G21" s="15">
        <v>2</v>
      </c>
      <c r="H21" s="14">
        <v>0</v>
      </c>
      <c r="I21" s="15">
        <v>0</v>
      </c>
      <c r="J21" s="14">
        <v>0</v>
      </c>
      <c r="K21" s="15">
        <v>0</v>
      </c>
      <c r="L21" s="14">
        <v>11.02</v>
      </c>
      <c r="M21" s="15">
        <v>1</v>
      </c>
      <c r="N21" s="14">
        <v>6.8</v>
      </c>
      <c r="O21" s="15">
        <v>1</v>
      </c>
      <c r="P21" s="14">
        <v>4.56</v>
      </c>
      <c r="Q21" s="15">
        <v>1</v>
      </c>
      <c r="R21" s="14">
        <v>5.14</v>
      </c>
      <c r="S21" s="15">
        <v>1</v>
      </c>
      <c r="T21" s="14">
        <v>0</v>
      </c>
      <c r="U21" s="15">
        <v>0</v>
      </c>
      <c r="V21" s="14">
        <v>4.12</v>
      </c>
      <c r="W21" s="15">
        <v>1</v>
      </c>
      <c r="X21" s="14">
        <v>4.98</v>
      </c>
      <c r="Y21" s="15">
        <v>1</v>
      </c>
      <c r="Z21" s="14">
        <v>4.06</v>
      </c>
      <c r="AA21" s="15">
        <v>1</v>
      </c>
      <c r="AB21" s="30">
        <f t="shared" si="0"/>
        <v>74.92</v>
      </c>
      <c r="AC21" s="15">
        <f t="shared" si="1"/>
        <v>13</v>
      </c>
    </row>
    <row r="22" s="3" customFormat="1" ht="25.5" customHeight="1" spans="1:29">
      <c r="A22" s="52" t="s">
        <v>33</v>
      </c>
      <c r="B22" s="14">
        <v>5.36</v>
      </c>
      <c r="C22" s="15">
        <v>1</v>
      </c>
      <c r="D22" s="14">
        <v>0</v>
      </c>
      <c r="E22" s="15">
        <v>0</v>
      </c>
      <c r="F22" s="14">
        <v>6.72</v>
      </c>
      <c r="G22" s="15">
        <v>1</v>
      </c>
      <c r="H22" s="14">
        <v>0</v>
      </c>
      <c r="I22" s="15">
        <v>0</v>
      </c>
      <c r="J22" s="14">
        <v>0</v>
      </c>
      <c r="K22" s="15">
        <v>0</v>
      </c>
      <c r="L22" s="14">
        <v>0</v>
      </c>
      <c r="M22" s="15">
        <v>0</v>
      </c>
      <c r="N22" s="14">
        <v>6.7</v>
      </c>
      <c r="O22" s="15">
        <v>1</v>
      </c>
      <c r="P22" s="14">
        <v>5.16</v>
      </c>
      <c r="Q22" s="15">
        <v>1</v>
      </c>
      <c r="R22" s="14">
        <v>6.38</v>
      </c>
      <c r="S22" s="15">
        <v>1</v>
      </c>
      <c r="T22" s="14">
        <v>0</v>
      </c>
      <c r="U22" s="15">
        <v>0</v>
      </c>
      <c r="V22" s="14">
        <v>4.08</v>
      </c>
      <c r="W22" s="15">
        <v>1</v>
      </c>
      <c r="X22" s="14">
        <v>0</v>
      </c>
      <c r="Y22" s="15">
        <v>0</v>
      </c>
      <c r="Z22" s="14">
        <v>4.12</v>
      </c>
      <c r="AA22" s="15">
        <v>1</v>
      </c>
      <c r="AB22" s="30">
        <f t="shared" si="0"/>
        <v>38.52</v>
      </c>
      <c r="AC22" s="15">
        <f t="shared" si="1"/>
        <v>7</v>
      </c>
    </row>
    <row r="23" s="3" customFormat="1" ht="25.5" customHeight="1" spans="1:29">
      <c r="A23" s="52" t="s">
        <v>34</v>
      </c>
      <c r="B23" s="14">
        <f>5.26+5.3</f>
        <v>10.56</v>
      </c>
      <c r="C23" s="15">
        <v>2</v>
      </c>
      <c r="D23" s="14">
        <v>8.2</v>
      </c>
      <c r="E23" s="15">
        <v>1</v>
      </c>
      <c r="F23" s="14">
        <v>6.98</v>
      </c>
      <c r="G23" s="15">
        <v>1</v>
      </c>
      <c r="H23" s="14">
        <v>7.2</v>
      </c>
      <c r="I23" s="15">
        <v>1</v>
      </c>
      <c r="J23" s="14">
        <v>0</v>
      </c>
      <c r="K23" s="15">
        <v>0</v>
      </c>
      <c r="L23" s="14">
        <v>0</v>
      </c>
      <c r="M23" s="15">
        <v>0</v>
      </c>
      <c r="N23" s="14">
        <v>6.3</v>
      </c>
      <c r="O23" s="15">
        <v>1</v>
      </c>
      <c r="P23" s="14">
        <v>0</v>
      </c>
      <c r="Q23" s="15">
        <v>0</v>
      </c>
      <c r="R23" s="14">
        <v>5.4</v>
      </c>
      <c r="S23" s="15">
        <v>1</v>
      </c>
      <c r="T23" s="14">
        <v>0</v>
      </c>
      <c r="U23" s="15">
        <v>0</v>
      </c>
      <c r="V23" s="14">
        <v>2.76</v>
      </c>
      <c r="W23" s="15">
        <v>1</v>
      </c>
      <c r="X23" s="14">
        <v>0</v>
      </c>
      <c r="Y23" s="15">
        <v>0</v>
      </c>
      <c r="Z23" s="14">
        <v>4.76</v>
      </c>
      <c r="AA23" s="15">
        <v>1</v>
      </c>
      <c r="AB23" s="30">
        <f t="shared" si="0"/>
        <v>52.16</v>
      </c>
      <c r="AC23" s="15">
        <f t="shared" si="1"/>
        <v>9</v>
      </c>
    </row>
    <row r="24" s="3" customFormat="1" ht="25.5" customHeight="1" spans="1:29">
      <c r="A24" s="52" t="s">
        <v>35</v>
      </c>
      <c r="B24" s="14">
        <f>5.28+3.62+5.74</f>
        <v>14.64</v>
      </c>
      <c r="C24" s="15">
        <v>3</v>
      </c>
      <c r="D24" s="14">
        <v>7.7</v>
      </c>
      <c r="E24" s="15">
        <v>1</v>
      </c>
      <c r="F24" s="14">
        <f>1.36+6.68</f>
        <v>8.04</v>
      </c>
      <c r="G24" s="15">
        <v>2</v>
      </c>
      <c r="H24" s="14">
        <v>0</v>
      </c>
      <c r="I24" s="15">
        <v>0</v>
      </c>
      <c r="J24" s="14">
        <v>0</v>
      </c>
      <c r="K24" s="15">
        <v>0</v>
      </c>
      <c r="L24" s="14">
        <v>8.84</v>
      </c>
      <c r="M24" s="15">
        <v>1</v>
      </c>
      <c r="N24" s="14">
        <v>6.74</v>
      </c>
      <c r="O24" s="15">
        <v>1</v>
      </c>
      <c r="P24" s="14">
        <v>5.62</v>
      </c>
      <c r="Q24" s="15">
        <v>1</v>
      </c>
      <c r="R24" s="14">
        <v>5.7</v>
      </c>
      <c r="S24" s="15">
        <v>1</v>
      </c>
      <c r="T24" s="14">
        <v>0</v>
      </c>
      <c r="U24" s="15">
        <v>0</v>
      </c>
      <c r="V24" s="14">
        <f>3.48+2.86</f>
        <v>6.34</v>
      </c>
      <c r="W24" s="15">
        <v>2</v>
      </c>
      <c r="X24" s="14">
        <v>0</v>
      </c>
      <c r="Y24" s="15">
        <v>0</v>
      </c>
      <c r="Z24" s="14">
        <v>5.14</v>
      </c>
      <c r="AA24" s="15">
        <v>1</v>
      </c>
      <c r="AB24" s="30">
        <f t="shared" si="0"/>
        <v>68.76</v>
      </c>
      <c r="AC24" s="15">
        <f t="shared" si="1"/>
        <v>13</v>
      </c>
    </row>
    <row r="25" s="3" customFormat="1" ht="25.5" customHeight="1" spans="1:29">
      <c r="A25" s="52" t="s">
        <v>36</v>
      </c>
      <c r="B25" s="14">
        <f>4.56+3.74</f>
        <v>8.3</v>
      </c>
      <c r="C25" s="15">
        <v>2</v>
      </c>
      <c r="D25" s="14">
        <v>6.72</v>
      </c>
      <c r="E25" s="15">
        <v>1</v>
      </c>
      <c r="F25" s="14">
        <v>6.76</v>
      </c>
      <c r="G25" s="15">
        <v>1</v>
      </c>
      <c r="H25" s="14">
        <v>6.38</v>
      </c>
      <c r="I25" s="15">
        <v>1</v>
      </c>
      <c r="J25" s="14">
        <v>0</v>
      </c>
      <c r="K25" s="15">
        <v>0</v>
      </c>
      <c r="L25" s="14">
        <v>0</v>
      </c>
      <c r="M25" s="15">
        <v>0</v>
      </c>
      <c r="N25" s="14">
        <v>6.74</v>
      </c>
      <c r="O25" s="15">
        <v>1</v>
      </c>
      <c r="P25" s="14">
        <v>5.58</v>
      </c>
      <c r="Q25" s="15">
        <v>1</v>
      </c>
      <c r="R25" s="14">
        <v>5.84</v>
      </c>
      <c r="S25" s="15">
        <v>1</v>
      </c>
      <c r="T25" s="14">
        <v>0</v>
      </c>
      <c r="U25" s="15">
        <v>0</v>
      </c>
      <c r="V25" s="14">
        <f>3.32+3.58</f>
        <v>6.9</v>
      </c>
      <c r="W25" s="15">
        <v>2</v>
      </c>
      <c r="X25" s="14">
        <v>5.66</v>
      </c>
      <c r="Y25" s="15">
        <v>1</v>
      </c>
      <c r="Z25" s="14">
        <v>3.88</v>
      </c>
      <c r="AA25" s="15">
        <v>1</v>
      </c>
      <c r="AB25" s="30">
        <f t="shared" si="0"/>
        <v>62.76</v>
      </c>
      <c r="AC25" s="15">
        <f t="shared" si="1"/>
        <v>12</v>
      </c>
    </row>
    <row r="26" s="3" customFormat="1" ht="25.5" customHeight="1" spans="1:29">
      <c r="A26" s="52" t="s">
        <v>37</v>
      </c>
      <c r="B26" s="14">
        <f>3.68+5.26</f>
        <v>8.94</v>
      </c>
      <c r="C26" s="15">
        <v>2</v>
      </c>
      <c r="D26" s="14">
        <v>5.7</v>
      </c>
      <c r="E26" s="15">
        <v>1</v>
      </c>
      <c r="F26" s="14">
        <f>6.66+5.38</f>
        <v>12.04</v>
      </c>
      <c r="G26" s="15">
        <v>2</v>
      </c>
      <c r="H26" s="14">
        <v>0</v>
      </c>
      <c r="I26" s="15">
        <v>0</v>
      </c>
      <c r="J26" s="14">
        <v>0</v>
      </c>
      <c r="K26" s="15">
        <v>0</v>
      </c>
      <c r="L26" s="14">
        <v>0</v>
      </c>
      <c r="M26" s="15">
        <v>0</v>
      </c>
      <c r="N26" s="14">
        <v>6.5</v>
      </c>
      <c r="O26" s="15">
        <v>1</v>
      </c>
      <c r="P26" s="14">
        <v>0</v>
      </c>
      <c r="Q26" s="15">
        <v>0</v>
      </c>
      <c r="R26" s="14">
        <v>6.82</v>
      </c>
      <c r="S26" s="15">
        <v>1</v>
      </c>
      <c r="T26" s="14">
        <v>0</v>
      </c>
      <c r="U26" s="15">
        <v>0</v>
      </c>
      <c r="V26" s="14">
        <v>3.56</v>
      </c>
      <c r="W26" s="15">
        <v>1</v>
      </c>
      <c r="X26" s="14">
        <v>0</v>
      </c>
      <c r="Y26" s="15">
        <v>0</v>
      </c>
      <c r="Z26" s="14">
        <v>5.34</v>
      </c>
      <c r="AA26" s="15">
        <v>1</v>
      </c>
      <c r="AB26" s="30">
        <f t="shared" si="0"/>
        <v>48.9</v>
      </c>
      <c r="AC26" s="15">
        <f t="shared" si="1"/>
        <v>9</v>
      </c>
    </row>
    <row r="27" s="3" customFormat="1" ht="25.5" customHeight="1" spans="1:29">
      <c r="A27" s="52" t="s">
        <v>38</v>
      </c>
      <c r="B27" s="14">
        <v>3.62</v>
      </c>
      <c r="C27" s="15">
        <v>1</v>
      </c>
      <c r="D27" s="14">
        <v>4.98</v>
      </c>
      <c r="E27" s="15">
        <v>1</v>
      </c>
      <c r="F27" s="14">
        <v>6.78</v>
      </c>
      <c r="G27" s="15">
        <v>1</v>
      </c>
      <c r="H27" s="14">
        <v>5.48</v>
      </c>
      <c r="I27" s="15">
        <v>1</v>
      </c>
      <c r="J27" s="14">
        <v>0</v>
      </c>
      <c r="K27" s="15">
        <v>0</v>
      </c>
      <c r="L27" s="14">
        <v>10.88</v>
      </c>
      <c r="M27" s="15">
        <v>1</v>
      </c>
      <c r="N27" s="14">
        <v>6.72</v>
      </c>
      <c r="O27" s="15">
        <v>1</v>
      </c>
      <c r="P27" s="14">
        <v>4.9</v>
      </c>
      <c r="Q27" s="15">
        <v>1</v>
      </c>
      <c r="R27" s="14">
        <v>6</v>
      </c>
      <c r="S27" s="15">
        <v>1</v>
      </c>
      <c r="T27" s="14">
        <v>0</v>
      </c>
      <c r="U27" s="15">
        <v>0</v>
      </c>
      <c r="V27" s="14">
        <f>3.38+2.68</f>
        <v>6.06</v>
      </c>
      <c r="W27" s="15">
        <v>2</v>
      </c>
      <c r="X27" s="14">
        <v>0</v>
      </c>
      <c r="Y27" s="15">
        <v>0</v>
      </c>
      <c r="Z27" s="14">
        <v>3.82</v>
      </c>
      <c r="AA27" s="15">
        <v>1</v>
      </c>
      <c r="AB27" s="30">
        <f t="shared" si="0"/>
        <v>59.24</v>
      </c>
      <c r="AC27" s="15">
        <f t="shared" si="1"/>
        <v>11</v>
      </c>
    </row>
    <row r="28" s="3" customFormat="1" ht="25.5" customHeight="1" spans="1:29">
      <c r="A28" s="52" t="s">
        <v>39</v>
      </c>
      <c r="B28" s="14">
        <f>5.06+4.34+6.32</f>
        <v>15.72</v>
      </c>
      <c r="C28" s="15">
        <v>3</v>
      </c>
      <c r="D28" s="14">
        <v>6.04</v>
      </c>
      <c r="E28" s="15">
        <v>1</v>
      </c>
      <c r="F28" s="14">
        <f>6.48+5.56</f>
        <v>12.04</v>
      </c>
      <c r="G28" s="15">
        <v>2</v>
      </c>
      <c r="H28" s="14">
        <v>0</v>
      </c>
      <c r="I28" s="15">
        <v>0</v>
      </c>
      <c r="J28" s="14">
        <v>0</v>
      </c>
      <c r="K28" s="15">
        <v>0</v>
      </c>
      <c r="L28" s="14">
        <v>0</v>
      </c>
      <c r="M28" s="15">
        <v>0</v>
      </c>
      <c r="N28" s="14">
        <v>7</v>
      </c>
      <c r="O28" s="15">
        <v>1</v>
      </c>
      <c r="P28" s="14">
        <v>4.16</v>
      </c>
      <c r="Q28" s="15">
        <v>1</v>
      </c>
      <c r="R28" s="14">
        <v>5.36</v>
      </c>
      <c r="S28" s="15">
        <v>1</v>
      </c>
      <c r="T28" s="14">
        <v>0</v>
      </c>
      <c r="U28" s="15">
        <v>0</v>
      </c>
      <c r="V28" s="14">
        <f>3.42</f>
        <v>3.42</v>
      </c>
      <c r="W28" s="15">
        <v>1</v>
      </c>
      <c r="X28" s="14">
        <v>6.62</v>
      </c>
      <c r="Y28" s="15">
        <v>1</v>
      </c>
      <c r="Z28" s="14">
        <v>4.82</v>
      </c>
      <c r="AA28" s="15">
        <v>1</v>
      </c>
      <c r="AB28" s="30">
        <f t="shared" si="0"/>
        <v>65.18</v>
      </c>
      <c r="AC28" s="15">
        <f t="shared" si="1"/>
        <v>12</v>
      </c>
    </row>
    <row r="29" s="3" customFormat="1" ht="25.5" customHeight="1" spans="1:29">
      <c r="A29" s="52" t="s">
        <v>40</v>
      </c>
      <c r="B29" s="14">
        <v>5.28</v>
      </c>
      <c r="C29" s="15">
        <v>1</v>
      </c>
      <c r="D29" s="14">
        <v>0</v>
      </c>
      <c r="E29" s="15">
        <v>0</v>
      </c>
      <c r="F29" s="14">
        <f>5.88</f>
        <v>5.88</v>
      </c>
      <c r="G29" s="15">
        <v>1</v>
      </c>
      <c r="H29" s="14">
        <v>0</v>
      </c>
      <c r="I29" s="15">
        <v>0</v>
      </c>
      <c r="J29" s="14">
        <v>0</v>
      </c>
      <c r="K29" s="15">
        <v>0</v>
      </c>
      <c r="L29" s="14">
        <v>0</v>
      </c>
      <c r="M29" s="15">
        <v>0</v>
      </c>
      <c r="N29" s="14">
        <v>6.44</v>
      </c>
      <c r="O29" s="15">
        <v>1</v>
      </c>
      <c r="P29" s="14">
        <v>0</v>
      </c>
      <c r="Q29" s="15">
        <v>0</v>
      </c>
      <c r="R29" s="14">
        <v>5.42</v>
      </c>
      <c r="S29" s="15">
        <v>1</v>
      </c>
      <c r="T29" s="14">
        <v>0</v>
      </c>
      <c r="U29" s="15">
        <v>0</v>
      </c>
      <c r="V29" s="14">
        <v>3.16</v>
      </c>
      <c r="W29" s="15">
        <v>1</v>
      </c>
      <c r="X29" s="14">
        <v>0</v>
      </c>
      <c r="Y29" s="15">
        <v>0</v>
      </c>
      <c r="Z29" s="14">
        <v>3.8</v>
      </c>
      <c r="AA29" s="15">
        <v>1</v>
      </c>
      <c r="AB29" s="30">
        <f t="shared" si="0"/>
        <v>29.98</v>
      </c>
      <c r="AC29" s="15">
        <f t="shared" si="1"/>
        <v>6</v>
      </c>
    </row>
    <row r="30" s="3" customFormat="1" ht="25.5" customHeight="1" spans="1:29">
      <c r="A30" s="52" t="s">
        <v>41</v>
      </c>
      <c r="B30" s="14">
        <f>5.06+5.06+4.96</f>
        <v>15.08</v>
      </c>
      <c r="C30" s="15">
        <v>3</v>
      </c>
      <c r="D30" s="14">
        <v>7.56</v>
      </c>
      <c r="E30" s="15">
        <v>1</v>
      </c>
      <c r="F30" s="14">
        <v>7.22</v>
      </c>
      <c r="G30" s="15">
        <v>1</v>
      </c>
      <c r="H30" s="14">
        <v>6.54</v>
      </c>
      <c r="I30" s="15">
        <v>1</v>
      </c>
      <c r="J30" s="14">
        <v>0</v>
      </c>
      <c r="K30" s="15">
        <v>0</v>
      </c>
      <c r="L30" s="14">
        <v>0</v>
      </c>
      <c r="M30" s="15">
        <v>0</v>
      </c>
      <c r="N30" s="14">
        <v>6.24</v>
      </c>
      <c r="O30" s="15">
        <v>1</v>
      </c>
      <c r="P30" s="14">
        <v>5.96</v>
      </c>
      <c r="Q30" s="15">
        <v>1</v>
      </c>
      <c r="R30" s="14">
        <v>5.72</v>
      </c>
      <c r="S30" s="15">
        <v>1</v>
      </c>
      <c r="T30" s="14">
        <v>0</v>
      </c>
      <c r="U30" s="15">
        <v>0</v>
      </c>
      <c r="V30" s="14">
        <v>2.48</v>
      </c>
      <c r="W30" s="15">
        <v>1</v>
      </c>
      <c r="X30" s="14">
        <v>0</v>
      </c>
      <c r="Y30" s="15">
        <v>0</v>
      </c>
      <c r="Z30" s="14">
        <v>3.76</v>
      </c>
      <c r="AA30" s="15">
        <v>1</v>
      </c>
      <c r="AB30" s="30">
        <f t="shared" si="0"/>
        <v>60.56</v>
      </c>
      <c r="AC30" s="15">
        <f t="shared" si="1"/>
        <v>11</v>
      </c>
    </row>
    <row r="31" s="3" customFormat="1" ht="25.5" customHeight="1" spans="1:29">
      <c r="A31" s="52" t="s">
        <v>42</v>
      </c>
      <c r="B31" s="14">
        <f>3.12+5.38</f>
        <v>8.5</v>
      </c>
      <c r="C31" s="15">
        <v>2</v>
      </c>
      <c r="D31" s="14">
        <v>6.56</v>
      </c>
      <c r="E31" s="15">
        <v>1</v>
      </c>
      <c r="F31" s="14">
        <f>6.78</f>
        <v>6.78</v>
      </c>
      <c r="G31" s="15">
        <v>1</v>
      </c>
      <c r="H31" s="14">
        <v>0</v>
      </c>
      <c r="I31" s="15">
        <v>0</v>
      </c>
      <c r="J31" s="14">
        <v>0</v>
      </c>
      <c r="K31" s="15">
        <v>0</v>
      </c>
      <c r="L31" s="14">
        <v>10.98</v>
      </c>
      <c r="M31" s="15">
        <v>1</v>
      </c>
      <c r="N31" s="14">
        <v>6.64</v>
      </c>
      <c r="O31" s="15">
        <v>1</v>
      </c>
      <c r="P31" s="14">
        <v>3.96</v>
      </c>
      <c r="Q31" s="15">
        <v>1</v>
      </c>
      <c r="R31" s="14">
        <v>4.48</v>
      </c>
      <c r="S31" s="15">
        <v>1</v>
      </c>
      <c r="T31" s="14">
        <v>0</v>
      </c>
      <c r="U31" s="15">
        <v>0</v>
      </c>
      <c r="V31" s="14">
        <f>3.42+2.66</f>
        <v>6.08</v>
      </c>
      <c r="W31" s="15">
        <v>2</v>
      </c>
      <c r="X31" s="14">
        <v>0</v>
      </c>
      <c r="Y31" s="15">
        <v>0</v>
      </c>
      <c r="Z31" s="14">
        <v>5.66</v>
      </c>
      <c r="AA31" s="15">
        <v>1</v>
      </c>
      <c r="AB31" s="30">
        <f t="shared" si="0"/>
        <v>59.64</v>
      </c>
      <c r="AC31" s="15">
        <f t="shared" si="1"/>
        <v>11</v>
      </c>
    </row>
    <row r="32" s="3" customFormat="1" ht="25.5" customHeight="1" spans="1:29">
      <c r="A32" s="52" t="s">
        <v>43</v>
      </c>
      <c r="B32" s="14">
        <f>3.58+4.92</f>
        <v>8.5</v>
      </c>
      <c r="C32" s="15">
        <v>2</v>
      </c>
      <c r="D32" s="14">
        <v>6.66</v>
      </c>
      <c r="E32" s="15">
        <v>1</v>
      </c>
      <c r="F32" s="14">
        <f>6.26+3.76</f>
        <v>10.02</v>
      </c>
      <c r="G32" s="15">
        <v>2</v>
      </c>
      <c r="H32" s="14">
        <v>5.72</v>
      </c>
      <c r="I32" s="15">
        <v>1</v>
      </c>
      <c r="J32" s="14">
        <v>0</v>
      </c>
      <c r="K32" s="15">
        <v>0</v>
      </c>
      <c r="L32" s="14">
        <v>0</v>
      </c>
      <c r="M32" s="15">
        <v>0</v>
      </c>
      <c r="N32" s="14">
        <v>6.76</v>
      </c>
      <c r="O32" s="15">
        <v>1</v>
      </c>
      <c r="P32" s="14">
        <v>5.46</v>
      </c>
      <c r="Q32" s="15">
        <v>1</v>
      </c>
      <c r="R32" s="14">
        <v>6.76</v>
      </c>
      <c r="S32" s="15">
        <v>1</v>
      </c>
      <c r="T32" s="14">
        <v>0</v>
      </c>
      <c r="U32" s="15">
        <v>0</v>
      </c>
      <c r="V32" s="14">
        <f>3.04+3.6</f>
        <v>6.64</v>
      </c>
      <c r="W32" s="15">
        <v>2</v>
      </c>
      <c r="X32" s="14">
        <v>5</v>
      </c>
      <c r="Y32" s="15">
        <v>1</v>
      </c>
      <c r="Z32" s="14">
        <v>4.94</v>
      </c>
      <c r="AA32" s="15">
        <v>1</v>
      </c>
      <c r="AB32" s="30">
        <f t="shared" si="0"/>
        <v>66.46</v>
      </c>
      <c r="AC32" s="15">
        <f t="shared" si="1"/>
        <v>13</v>
      </c>
    </row>
    <row r="33" s="3" customFormat="1" ht="25.5" customHeight="1" spans="1:29">
      <c r="A33" s="52" t="s">
        <v>44</v>
      </c>
      <c r="B33" s="14">
        <f>3.72</f>
        <v>3.72</v>
      </c>
      <c r="C33" s="15">
        <v>1</v>
      </c>
      <c r="D33" s="14">
        <v>5.1</v>
      </c>
      <c r="E33" s="15">
        <v>1</v>
      </c>
      <c r="F33" s="14">
        <v>5.44</v>
      </c>
      <c r="G33" s="15">
        <v>1</v>
      </c>
      <c r="H33" s="14">
        <v>0</v>
      </c>
      <c r="I33" s="15">
        <v>0</v>
      </c>
      <c r="J33" s="14">
        <v>0</v>
      </c>
      <c r="K33" s="15">
        <v>0</v>
      </c>
      <c r="L33" s="14">
        <v>10.1</v>
      </c>
      <c r="M33" s="15">
        <v>1</v>
      </c>
      <c r="N33" s="14">
        <v>6.96</v>
      </c>
      <c r="O33" s="15">
        <v>1</v>
      </c>
      <c r="P33" s="14">
        <v>0</v>
      </c>
      <c r="Q33" s="15">
        <v>0</v>
      </c>
      <c r="R33" s="14">
        <v>5.76</v>
      </c>
      <c r="S33" s="15">
        <v>1</v>
      </c>
      <c r="T33" s="14">
        <v>0</v>
      </c>
      <c r="U33" s="15">
        <v>0</v>
      </c>
      <c r="V33" s="14">
        <f>3.44</f>
        <v>3.44</v>
      </c>
      <c r="W33" s="15">
        <v>1</v>
      </c>
      <c r="X33" s="14">
        <v>0</v>
      </c>
      <c r="Y33" s="15">
        <v>0</v>
      </c>
      <c r="Z33" s="14">
        <v>4.82</v>
      </c>
      <c r="AA33" s="15">
        <v>1</v>
      </c>
      <c r="AB33" s="30">
        <f t="shared" si="0"/>
        <v>45.34</v>
      </c>
      <c r="AC33" s="15">
        <f t="shared" si="1"/>
        <v>8</v>
      </c>
    </row>
    <row r="34" s="3" customFormat="1" ht="25.5" customHeight="1" spans="1:29">
      <c r="A34" s="52" t="s">
        <v>45</v>
      </c>
      <c r="B34" s="14">
        <f>4.94+3.5</f>
        <v>8.44</v>
      </c>
      <c r="C34" s="15">
        <v>2</v>
      </c>
      <c r="D34" s="14">
        <v>4.38</v>
      </c>
      <c r="E34" s="15">
        <v>1</v>
      </c>
      <c r="F34" s="14">
        <f>6.4+3.98</f>
        <v>10.38</v>
      </c>
      <c r="G34" s="15">
        <v>2</v>
      </c>
      <c r="H34" s="14">
        <v>5.64</v>
      </c>
      <c r="I34" s="15">
        <v>1</v>
      </c>
      <c r="J34" s="14">
        <v>0</v>
      </c>
      <c r="K34" s="15">
        <v>0</v>
      </c>
      <c r="L34" s="14">
        <v>0</v>
      </c>
      <c r="M34" s="15">
        <v>0</v>
      </c>
      <c r="N34" s="14">
        <v>7.14</v>
      </c>
      <c r="O34" s="15">
        <v>1</v>
      </c>
      <c r="P34" s="14">
        <v>5.12</v>
      </c>
      <c r="Q34" s="15">
        <v>1</v>
      </c>
      <c r="R34" s="14">
        <v>6.44</v>
      </c>
      <c r="S34" s="15">
        <v>1</v>
      </c>
      <c r="T34" s="14">
        <v>0</v>
      </c>
      <c r="U34" s="15">
        <v>0</v>
      </c>
      <c r="V34" s="14">
        <f>3.24+2.32</f>
        <v>5.56</v>
      </c>
      <c r="W34" s="15">
        <v>2</v>
      </c>
      <c r="X34" s="14">
        <v>0</v>
      </c>
      <c r="Y34" s="15">
        <v>0</v>
      </c>
      <c r="Z34" s="14">
        <v>4.6</v>
      </c>
      <c r="AA34" s="15">
        <v>1</v>
      </c>
      <c r="AB34" s="30">
        <f t="shared" si="0"/>
        <v>57.7</v>
      </c>
      <c r="AC34" s="15">
        <f t="shared" si="1"/>
        <v>12</v>
      </c>
    </row>
    <row r="35" s="3" customFormat="1" ht="24" customHeight="1" spans="1:29">
      <c r="A35" s="52" t="s">
        <v>46</v>
      </c>
      <c r="B35" s="14">
        <f>5.92+4.86+5.22</f>
        <v>16</v>
      </c>
      <c r="C35" s="15">
        <v>3</v>
      </c>
      <c r="D35" s="14">
        <v>0</v>
      </c>
      <c r="E35" s="15">
        <v>0</v>
      </c>
      <c r="F35" s="14">
        <v>5.18</v>
      </c>
      <c r="G35" s="15">
        <v>1</v>
      </c>
      <c r="H35" s="14">
        <v>0</v>
      </c>
      <c r="I35" s="15">
        <v>0</v>
      </c>
      <c r="J35" s="14">
        <v>0</v>
      </c>
      <c r="K35" s="15">
        <v>0</v>
      </c>
      <c r="L35" s="14">
        <v>10.08</v>
      </c>
      <c r="M35" s="15">
        <v>1</v>
      </c>
      <c r="N35" s="14">
        <v>6.92</v>
      </c>
      <c r="O35" s="15">
        <v>1</v>
      </c>
      <c r="P35" s="14">
        <v>6.08</v>
      </c>
      <c r="Q35" s="15">
        <v>1</v>
      </c>
      <c r="R35" s="14">
        <v>4.96</v>
      </c>
      <c r="S35" s="15">
        <v>1</v>
      </c>
      <c r="T35" s="14">
        <v>0</v>
      </c>
      <c r="U35" s="15">
        <v>0</v>
      </c>
      <c r="V35" s="14">
        <v>3.16</v>
      </c>
      <c r="W35" s="15">
        <v>1</v>
      </c>
      <c r="X35" s="14">
        <v>0</v>
      </c>
      <c r="Y35" s="15">
        <v>0</v>
      </c>
      <c r="Z35" s="14">
        <v>3.62</v>
      </c>
      <c r="AA35" s="15">
        <v>1</v>
      </c>
      <c r="AB35" s="30">
        <f t="shared" si="0"/>
        <v>56</v>
      </c>
      <c r="AC35" s="15">
        <f t="shared" si="1"/>
        <v>10</v>
      </c>
    </row>
    <row r="36" s="3" customFormat="1" ht="25.5" customHeight="1" spans="1:33">
      <c r="A36" s="53" t="s">
        <v>13</v>
      </c>
      <c r="B36" s="30">
        <f t="shared" ref="B36:AC36" si="2">SUM(B5:B35)</f>
        <v>307.56</v>
      </c>
      <c r="C36" s="15">
        <f t="shared" si="2"/>
        <v>63</v>
      </c>
      <c r="D36" s="30">
        <f t="shared" si="2"/>
        <v>163.34</v>
      </c>
      <c r="E36" s="15">
        <f t="shared" si="2"/>
        <v>26</v>
      </c>
      <c r="F36" s="30">
        <f t="shared" si="2"/>
        <v>255.74</v>
      </c>
      <c r="G36" s="15">
        <f t="shared" si="2"/>
        <v>42</v>
      </c>
      <c r="H36" s="30">
        <f t="shared" si="2"/>
        <v>84.34</v>
      </c>
      <c r="I36" s="15">
        <f t="shared" si="2"/>
        <v>14</v>
      </c>
      <c r="J36" s="30">
        <f t="shared" si="2"/>
        <v>0</v>
      </c>
      <c r="K36" s="30">
        <f t="shared" si="2"/>
        <v>0</v>
      </c>
      <c r="L36" s="30">
        <f t="shared" si="2"/>
        <v>99.9</v>
      </c>
      <c r="M36" s="15">
        <f t="shared" si="2"/>
        <v>10</v>
      </c>
      <c r="N36" s="30">
        <f t="shared" si="2"/>
        <v>205.42</v>
      </c>
      <c r="O36" s="15">
        <f t="shared" si="2"/>
        <v>31</v>
      </c>
      <c r="P36" s="30">
        <f t="shared" si="2"/>
        <v>105.58</v>
      </c>
      <c r="Q36" s="15">
        <f t="shared" si="2"/>
        <v>20</v>
      </c>
      <c r="R36" s="30">
        <f t="shared" si="2"/>
        <v>180.4</v>
      </c>
      <c r="S36" s="15">
        <f t="shared" si="2"/>
        <v>31</v>
      </c>
      <c r="T36" s="30">
        <f t="shared" si="2"/>
        <v>0</v>
      </c>
      <c r="U36" s="30">
        <f t="shared" si="2"/>
        <v>0</v>
      </c>
      <c r="V36" s="30">
        <f t="shared" si="2"/>
        <v>117.94</v>
      </c>
      <c r="W36" s="15">
        <f t="shared" si="2"/>
        <v>38</v>
      </c>
      <c r="X36" s="30">
        <f t="shared" si="2"/>
        <v>39.64</v>
      </c>
      <c r="Y36" s="15">
        <f t="shared" si="2"/>
        <v>7</v>
      </c>
      <c r="Z36" s="30">
        <f t="shared" si="2"/>
        <v>136.8</v>
      </c>
      <c r="AA36" s="15">
        <f t="shared" si="2"/>
        <v>31</v>
      </c>
      <c r="AB36" s="30">
        <f t="shared" si="2"/>
        <v>1696.66</v>
      </c>
      <c r="AC36" s="15">
        <f t="shared" si="2"/>
        <v>313</v>
      </c>
      <c r="AE36" s="31"/>
      <c r="AG36" s="31"/>
    </row>
    <row r="37" s="3" customFormat="1" ht="7.5" hidden="1" customHeight="1" spans="1:33">
      <c r="A37" s="54"/>
      <c r="B37" s="55"/>
      <c r="C37" s="56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66"/>
      <c r="AC37" s="67"/>
      <c r="AE37" s="31"/>
      <c r="AG37" s="31"/>
    </row>
    <row r="38" s="4" customFormat="1" ht="26.25" customHeight="1" spans="1:31">
      <c r="A38" s="59" t="s">
        <v>65</v>
      </c>
      <c r="B38" s="60"/>
      <c r="C38" s="60"/>
      <c r="D38" s="61"/>
      <c r="E38" s="61"/>
      <c r="F38" s="61"/>
      <c r="G38" s="61"/>
      <c r="H38" s="61"/>
      <c r="I38" s="61"/>
      <c r="P38" s="44"/>
      <c r="Q38" s="44"/>
      <c r="R38" s="63"/>
      <c r="S38" s="63"/>
      <c r="T38" s="63"/>
      <c r="U38" s="63"/>
      <c r="V38" s="63"/>
      <c r="W38" s="63"/>
      <c r="X38" s="63"/>
      <c r="Y38" s="63"/>
      <c r="Z38" s="63"/>
      <c r="AA38" s="63"/>
      <c r="AC38" s="68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69"/>
      <c r="AC40" s="70"/>
      <c r="AE40" s="37"/>
    </row>
    <row r="41" s="1" customFormat="1" spans="1:32">
      <c r="A41" s="26"/>
      <c r="B41" s="26"/>
      <c r="C41" s="26"/>
      <c r="D41" s="26"/>
      <c r="E41" s="26"/>
      <c r="F41" s="62"/>
      <c r="G41" s="62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1"/>
      <c r="AC44" s="72"/>
    </row>
    <row r="46" spans="28:29">
      <c r="AB46" s="73"/>
      <c r="AC46" s="74"/>
    </row>
    <row r="48" spans="28:29">
      <c r="AB48" s="75"/>
      <c r="AC48" s="76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70" zoomScaleNormal="70" zoomScaleSheetLayoutView="60" workbookViewId="0">
      <pane xSplit="1" ySplit="4" topLeftCell="B17" activePane="bottomRight" state="frozen"/>
      <selection/>
      <selection pane="topRight"/>
      <selection pane="bottomLeft"/>
      <selection pane="bottomRight" activeCell="J25" sqref="J25:K35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0" t="s">
        <v>1</v>
      </c>
      <c r="E2" s="40"/>
      <c r="F2" s="40"/>
      <c r="G2" s="40"/>
      <c r="H2" s="40"/>
      <c r="I2" s="40"/>
      <c r="J2" s="40"/>
      <c r="K2" s="40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v>6.56</v>
      </c>
      <c r="C5" s="15">
        <v>1</v>
      </c>
      <c r="D5" s="14">
        <v>2.7</v>
      </c>
      <c r="E5" s="15">
        <v>1</v>
      </c>
      <c r="F5" s="14">
        <v>4.96</v>
      </c>
      <c r="G5" s="15">
        <v>1</v>
      </c>
      <c r="H5" s="14">
        <f>7.46+6.66+7.34+7.46</f>
        <v>28.92</v>
      </c>
      <c r="I5" s="15">
        <v>4</v>
      </c>
      <c r="J5" s="30">
        <f t="shared" ref="J5:J34" si="0">+B5+D5+F5+H5</f>
        <v>43.14</v>
      </c>
      <c r="K5" s="43">
        <f t="shared" ref="K5:K34" si="1">+C5+E5+G5+I5</f>
        <v>7</v>
      </c>
    </row>
    <row r="6" s="3" customFormat="1" ht="22.5" customHeight="1" spans="1:15">
      <c r="A6" s="13" t="s">
        <v>17</v>
      </c>
      <c r="B6" s="14">
        <v>7.36</v>
      </c>
      <c r="C6" s="15">
        <v>1</v>
      </c>
      <c r="D6" s="14">
        <v>2.4</v>
      </c>
      <c r="E6" s="15">
        <v>1</v>
      </c>
      <c r="F6" s="14">
        <v>5.34</v>
      </c>
      <c r="G6" s="15">
        <v>1</v>
      </c>
      <c r="H6" s="14">
        <f>7.8+9.02+7.36+8.86</f>
        <v>33.04</v>
      </c>
      <c r="I6" s="15">
        <v>4</v>
      </c>
      <c r="J6" s="30">
        <f t="shared" si="0"/>
        <v>48.14</v>
      </c>
      <c r="K6" s="43">
        <f t="shared" si="1"/>
        <v>7</v>
      </c>
      <c r="N6" s="39"/>
      <c r="O6" s="39"/>
    </row>
    <row r="7" s="3" customFormat="1" ht="22.5" customHeight="1" spans="1:15">
      <c r="A7" s="13" t="s">
        <v>18</v>
      </c>
      <c r="B7" s="14">
        <v>0</v>
      </c>
      <c r="C7" s="15">
        <v>0</v>
      </c>
      <c r="D7" s="14">
        <v>0</v>
      </c>
      <c r="E7" s="15">
        <v>0</v>
      </c>
      <c r="F7" s="14">
        <f>3.76+3.8</f>
        <v>7.56</v>
      </c>
      <c r="G7" s="15">
        <v>2</v>
      </c>
      <c r="H7" s="14">
        <f>7.82+9.32+8.24+8.92</f>
        <v>34.3</v>
      </c>
      <c r="I7" s="15">
        <v>4</v>
      </c>
      <c r="J7" s="30">
        <f t="shared" si="0"/>
        <v>41.86</v>
      </c>
      <c r="K7" s="43">
        <f t="shared" si="1"/>
        <v>6</v>
      </c>
      <c r="N7" s="39"/>
      <c r="O7" s="39"/>
    </row>
    <row r="8" s="3" customFormat="1" ht="22.5" customHeight="1" spans="1:15">
      <c r="A8" s="13" t="s">
        <v>19</v>
      </c>
      <c r="B8" s="14">
        <f>7.4+5.46</f>
        <v>12.86</v>
      </c>
      <c r="C8" s="15">
        <v>2</v>
      </c>
      <c r="D8" s="14">
        <v>3.82</v>
      </c>
      <c r="E8" s="15">
        <v>1</v>
      </c>
      <c r="F8" s="14">
        <f>5.9</f>
        <v>5.9</v>
      </c>
      <c r="G8" s="15">
        <v>1</v>
      </c>
      <c r="H8" s="14">
        <f>7.66+9.32+7.88+8.8</f>
        <v>33.66</v>
      </c>
      <c r="I8" s="15">
        <v>4</v>
      </c>
      <c r="J8" s="30">
        <f t="shared" si="0"/>
        <v>56.24</v>
      </c>
      <c r="K8" s="43">
        <f t="shared" si="1"/>
        <v>8</v>
      </c>
      <c r="N8" s="39"/>
      <c r="O8" s="39"/>
    </row>
    <row r="9" s="3" customFormat="1" ht="22.5" customHeight="1" spans="1:15">
      <c r="A9" s="13" t="s">
        <v>20</v>
      </c>
      <c r="B9" s="14">
        <v>0</v>
      </c>
      <c r="C9" s="15">
        <v>0</v>
      </c>
      <c r="D9" s="14">
        <v>0</v>
      </c>
      <c r="E9" s="15">
        <v>0</v>
      </c>
      <c r="F9" s="14">
        <v>7.08</v>
      </c>
      <c r="G9" s="15">
        <v>1</v>
      </c>
      <c r="H9" s="14">
        <f>7.52+8.32+7+8.36</f>
        <v>31.2</v>
      </c>
      <c r="I9" s="15">
        <v>4</v>
      </c>
      <c r="J9" s="30">
        <f t="shared" si="0"/>
        <v>38.28</v>
      </c>
      <c r="K9" s="43">
        <f t="shared" si="1"/>
        <v>5</v>
      </c>
      <c r="N9" s="39"/>
      <c r="O9" s="39"/>
    </row>
    <row r="10" s="3" customFormat="1" ht="22.5" customHeight="1" spans="1:15">
      <c r="A10" s="13" t="s">
        <v>21</v>
      </c>
      <c r="B10" s="14">
        <v>8.66</v>
      </c>
      <c r="C10" s="15">
        <v>1</v>
      </c>
      <c r="D10" s="14">
        <v>3.44</v>
      </c>
      <c r="E10" s="15">
        <v>1</v>
      </c>
      <c r="F10" s="14">
        <v>5.4</v>
      </c>
      <c r="G10" s="15">
        <v>1</v>
      </c>
      <c r="H10" s="14">
        <f>7.44+6.24+6.7+7.12</f>
        <v>27.5</v>
      </c>
      <c r="I10" s="15">
        <v>4</v>
      </c>
      <c r="J10" s="30">
        <f t="shared" si="0"/>
        <v>45</v>
      </c>
      <c r="K10" s="43">
        <f t="shared" si="1"/>
        <v>7</v>
      </c>
      <c r="N10" s="39"/>
      <c r="O10" s="39"/>
    </row>
    <row r="11" s="3" customFormat="1" ht="22.5" customHeight="1" spans="1:15">
      <c r="A11" s="13" t="s">
        <v>22</v>
      </c>
      <c r="B11" s="14">
        <v>2.82</v>
      </c>
      <c r="C11" s="15">
        <v>1</v>
      </c>
      <c r="D11" s="14">
        <v>2.8</v>
      </c>
      <c r="E11" s="15">
        <v>1</v>
      </c>
      <c r="F11" s="14">
        <v>5.52</v>
      </c>
      <c r="G11" s="15">
        <v>1</v>
      </c>
      <c r="H11" s="14">
        <f>7.36+6.54+5.66+6.94</f>
        <v>26.5</v>
      </c>
      <c r="I11" s="15">
        <v>4</v>
      </c>
      <c r="J11" s="30">
        <f t="shared" si="0"/>
        <v>37.64</v>
      </c>
      <c r="K11" s="43">
        <f t="shared" si="1"/>
        <v>7</v>
      </c>
      <c r="N11" s="39"/>
      <c r="O11" s="39"/>
    </row>
    <row r="12" s="3" customFormat="1" ht="22.5" customHeight="1" spans="1:15">
      <c r="A12" s="13" t="s">
        <v>23</v>
      </c>
      <c r="B12" s="14">
        <v>7.12</v>
      </c>
      <c r="C12" s="15">
        <v>1</v>
      </c>
      <c r="D12" s="14">
        <v>3.16</v>
      </c>
      <c r="E12" s="15">
        <v>1</v>
      </c>
      <c r="F12" s="14">
        <v>5.2</v>
      </c>
      <c r="G12" s="15">
        <v>1</v>
      </c>
      <c r="H12" s="14">
        <f>7.5+6+7.46+6.72</f>
        <v>27.68</v>
      </c>
      <c r="I12" s="15">
        <v>4</v>
      </c>
      <c r="J12" s="30">
        <f t="shared" si="0"/>
        <v>43.16</v>
      </c>
      <c r="K12" s="43">
        <f t="shared" si="1"/>
        <v>7</v>
      </c>
      <c r="N12" s="39"/>
      <c r="O12" s="39"/>
    </row>
    <row r="13" s="3" customFormat="1" ht="22.5" customHeight="1" spans="1:15">
      <c r="A13" s="13" t="s">
        <v>24</v>
      </c>
      <c r="B13" s="14">
        <f>8.24+6.14</f>
        <v>14.38</v>
      </c>
      <c r="C13" s="15">
        <v>2</v>
      </c>
      <c r="D13" s="14">
        <v>2.4</v>
      </c>
      <c r="E13" s="15">
        <v>1</v>
      </c>
      <c r="F13" s="14">
        <v>5.8</v>
      </c>
      <c r="G13" s="15">
        <v>1</v>
      </c>
      <c r="H13" s="14">
        <f>7.46+5.46+7.96+6.06</f>
        <v>26.94</v>
      </c>
      <c r="I13" s="15">
        <v>4</v>
      </c>
      <c r="J13" s="30">
        <f t="shared" si="0"/>
        <v>49.52</v>
      </c>
      <c r="K13" s="43">
        <f t="shared" si="1"/>
        <v>8</v>
      </c>
      <c r="N13" s="39"/>
      <c r="O13" s="39"/>
    </row>
    <row r="14" s="3" customFormat="1" ht="22.5" customHeight="1" spans="1:15">
      <c r="A14" s="13" t="s">
        <v>25</v>
      </c>
      <c r="B14" s="14">
        <v>0</v>
      </c>
      <c r="C14" s="15">
        <v>0</v>
      </c>
      <c r="D14" s="14">
        <v>2.1</v>
      </c>
      <c r="E14" s="15">
        <v>1</v>
      </c>
      <c r="F14" s="14">
        <v>4.96</v>
      </c>
      <c r="G14" s="15">
        <v>1</v>
      </c>
      <c r="H14" s="14">
        <f>7.62+5.74+7.5+7.72</f>
        <v>28.58</v>
      </c>
      <c r="I14" s="15">
        <v>4</v>
      </c>
      <c r="J14" s="30">
        <f t="shared" si="0"/>
        <v>35.64</v>
      </c>
      <c r="K14" s="43">
        <f t="shared" si="1"/>
        <v>6</v>
      </c>
      <c r="N14" s="39"/>
      <c r="O14" s="39"/>
    </row>
    <row r="15" s="3" customFormat="1" ht="22.5" customHeight="1" spans="1:15">
      <c r="A15" s="13" t="s">
        <v>26</v>
      </c>
      <c r="B15" s="14">
        <v>6.38</v>
      </c>
      <c r="C15" s="15">
        <v>1</v>
      </c>
      <c r="D15" s="14">
        <v>2.78</v>
      </c>
      <c r="E15" s="15">
        <v>1</v>
      </c>
      <c r="F15" s="14">
        <v>5.68</v>
      </c>
      <c r="G15" s="15">
        <v>1</v>
      </c>
      <c r="H15" s="14">
        <f>6.16+7.74+6.1</f>
        <v>20</v>
      </c>
      <c r="I15" s="15">
        <v>3</v>
      </c>
      <c r="J15" s="30">
        <f t="shared" si="0"/>
        <v>34.84</v>
      </c>
      <c r="K15" s="43">
        <f t="shared" si="1"/>
        <v>6</v>
      </c>
      <c r="N15" s="39"/>
      <c r="O15" s="39"/>
    </row>
    <row r="16" s="3" customFormat="1" ht="22.5" customHeight="1" spans="1:15">
      <c r="A16" s="13" t="s">
        <v>27</v>
      </c>
      <c r="B16" s="14">
        <f>5.76+4.2</f>
        <v>9.96</v>
      </c>
      <c r="C16" s="15">
        <v>2</v>
      </c>
      <c r="D16" s="14">
        <v>0</v>
      </c>
      <c r="E16" s="15">
        <v>0</v>
      </c>
      <c r="F16" s="14">
        <v>5.46</v>
      </c>
      <c r="G16" s="15">
        <v>1</v>
      </c>
      <c r="H16" s="14">
        <f>7.76+6.14+7.58+7.84</f>
        <v>29.32</v>
      </c>
      <c r="I16" s="15">
        <v>4</v>
      </c>
      <c r="J16" s="30">
        <f t="shared" si="0"/>
        <v>44.74</v>
      </c>
      <c r="K16" s="43">
        <f t="shared" si="1"/>
        <v>7</v>
      </c>
      <c r="N16" s="39"/>
      <c r="O16" s="39"/>
    </row>
    <row r="17" s="3" customFormat="1" ht="22.5" customHeight="1" spans="1:15">
      <c r="A17" s="13" t="s">
        <v>28</v>
      </c>
      <c r="B17" s="14">
        <f>6.08+6.88</f>
        <v>12.96</v>
      </c>
      <c r="C17" s="15">
        <v>2</v>
      </c>
      <c r="D17" s="14">
        <v>3.74</v>
      </c>
      <c r="E17" s="15">
        <v>1</v>
      </c>
      <c r="F17" s="14">
        <v>5.38</v>
      </c>
      <c r="G17" s="15">
        <v>1</v>
      </c>
      <c r="H17" s="14">
        <f>7.54+6.02+8.14+5.08</f>
        <v>26.78</v>
      </c>
      <c r="I17" s="15">
        <v>4</v>
      </c>
      <c r="J17" s="30">
        <f t="shared" si="0"/>
        <v>48.86</v>
      </c>
      <c r="K17" s="43">
        <f t="shared" si="1"/>
        <v>8</v>
      </c>
      <c r="N17" s="39"/>
      <c r="O17" s="39"/>
    </row>
    <row r="18" s="3" customFormat="1" ht="22.5" customHeight="1" spans="1:15">
      <c r="A18" s="13" t="s">
        <v>29</v>
      </c>
      <c r="B18" s="14">
        <v>7.06</v>
      </c>
      <c r="C18" s="15">
        <v>1</v>
      </c>
      <c r="D18" s="14">
        <v>3.8</v>
      </c>
      <c r="E18" s="15">
        <v>1</v>
      </c>
      <c r="F18" s="14">
        <v>5.16</v>
      </c>
      <c r="G18" s="15">
        <v>1</v>
      </c>
      <c r="H18" s="14">
        <f>7.62+5.48+7.72+5.84</f>
        <v>26.66</v>
      </c>
      <c r="I18" s="15">
        <v>4</v>
      </c>
      <c r="J18" s="30">
        <f t="shared" si="0"/>
        <v>42.68</v>
      </c>
      <c r="K18" s="43">
        <f t="shared" si="1"/>
        <v>7</v>
      </c>
      <c r="N18" s="39"/>
      <c r="O18" s="39"/>
    </row>
    <row r="19" s="3" customFormat="1" ht="22.5" customHeight="1" spans="1:15">
      <c r="A19" s="13" t="s">
        <v>30</v>
      </c>
      <c r="B19" s="14">
        <v>0</v>
      </c>
      <c r="C19" s="15">
        <v>0</v>
      </c>
      <c r="D19" s="14">
        <v>3.94</v>
      </c>
      <c r="E19" s="15">
        <v>1</v>
      </c>
      <c r="F19" s="14">
        <v>5.58</v>
      </c>
      <c r="G19" s="15">
        <v>1</v>
      </c>
      <c r="H19" s="14">
        <f>7.54+6.16+7.8+6.4</f>
        <v>27.9</v>
      </c>
      <c r="I19" s="15">
        <v>4</v>
      </c>
      <c r="J19" s="30">
        <f t="shared" si="0"/>
        <v>37.42</v>
      </c>
      <c r="K19" s="43">
        <f t="shared" si="1"/>
        <v>6</v>
      </c>
      <c r="N19" s="39"/>
      <c r="O19" s="39"/>
    </row>
    <row r="20" s="3" customFormat="1" ht="22.5" customHeight="1" spans="1:15">
      <c r="A20" s="13" t="s">
        <v>31</v>
      </c>
      <c r="B20" s="14">
        <v>6.98</v>
      </c>
      <c r="C20" s="15">
        <v>1</v>
      </c>
      <c r="D20" s="14">
        <v>2.84</v>
      </c>
      <c r="E20" s="15">
        <v>1</v>
      </c>
      <c r="F20" s="14">
        <v>5.68</v>
      </c>
      <c r="G20" s="15">
        <v>1</v>
      </c>
      <c r="H20" s="14">
        <f>7.62+5.9+7.96+6.26</f>
        <v>27.74</v>
      </c>
      <c r="I20" s="15">
        <v>4</v>
      </c>
      <c r="J20" s="30">
        <f t="shared" si="0"/>
        <v>43.24</v>
      </c>
      <c r="K20" s="43">
        <f t="shared" si="1"/>
        <v>7</v>
      </c>
      <c r="N20" s="39"/>
      <c r="O20" s="39"/>
    </row>
    <row r="21" s="3" customFormat="1" ht="22.5" customHeight="1" spans="1:15">
      <c r="A21" s="13" t="s">
        <v>32</v>
      </c>
      <c r="B21" s="14">
        <v>7.82</v>
      </c>
      <c r="C21" s="15">
        <v>1</v>
      </c>
      <c r="D21" s="14">
        <v>0</v>
      </c>
      <c r="E21" s="15">
        <v>0</v>
      </c>
      <c r="F21" s="14">
        <v>5.7</v>
      </c>
      <c r="G21" s="15">
        <v>1</v>
      </c>
      <c r="H21" s="14">
        <f>7.12+6.46+7.68+6.78</f>
        <v>28.04</v>
      </c>
      <c r="I21" s="15">
        <v>4</v>
      </c>
      <c r="J21" s="30">
        <f t="shared" si="0"/>
        <v>41.56</v>
      </c>
      <c r="K21" s="43">
        <f t="shared" si="1"/>
        <v>6</v>
      </c>
      <c r="N21" s="39"/>
      <c r="O21" s="39"/>
    </row>
    <row r="22" s="3" customFormat="1" ht="22.5" customHeight="1" spans="1:15">
      <c r="A22" s="13" t="s">
        <v>33</v>
      </c>
      <c r="B22" s="14">
        <v>7.22</v>
      </c>
      <c r="C22" s="15">
        <v>1</v>
      </c>
      <c r="D22" s="14">
        <v>5.54</v>
      </c>
      <c r="E22" s="15">
        <v>1</v>
      </c>
      <c r="F22" s="14">
        <v>5.92</v>
      </c>
      <c r="G22" s="15">
        <v>1</v>
      </c>
      <c r="H22" s="14">
        <f>7.26+5.94+7.92+7.08</f>
        <v>28.2</v>
      </c>
      <c r="I22" s="15">
        <v>4</v>
      </c>
      <c r="J22" s="30">
        <f t="shared" si="0"/>
        <v>46.88</v>
      </c>
      <c r="K22" s="43">
        <f t="shared" si="1"/>
        <v>7</v>
      </c>
      <c r="N22" s="39"/>
      <c r="O22" s="39"/>
    </row>
    <row r="23" s="3" customFormat="1" ht="22.5" customHeight="1" spans="1:15">
      <c r="A23" s="13" t="s">
        <v>34</v>
      </c>
      <c r="B23" s="14">
        <f>6.58+4.1</f>
        <v>10.68</v>
      </c>
      <c r="C23" s="15">
        <v>2</v>
      </c>
      <c r="D23" s="14">
        <v>0</v>
      </c>
      <c r="E23" s="15">
        <v>0</v>
      </c>
      <c r="F23" s="14">
        <v>5.96</v>
      </c>
      <c r="G23" s="15">
        <v>1</v>
      </c>
      <c r="H23" s="14">
        <f>7.78+5.62+5.42+7.38</f>
        <v>26.2</v>
      </c>
      <c r="I23" s="15">
        <v>4</v>
      </c>
      <c r="J23" s="30">
        <f t="shared" si="0"/>
        <v>42.84</v>
      </c>
      <c r="K23" s="43">
        <f t="shared" si="1"/>
        <v>7</v>
      </c>
      <c r="N23" s="39"/>
      <c r="O23" s="39"/>
    </row>
    <row r="24" s="3" customFormat="1" ht="22.5" customHeight="1" spans="1:15">
      <c r="A24" s="13" t="s">
        <v>35</v>
      </c>
      <c r="B24" s="14">
        <v>7.26</v>
      </c>
      <c r="C24" s="15">
        <v>1</v>
      </c>
      <c r="D24" s="14">
        <v>4.12</v>
      </c>
      <c r="E24" s="15">
        <v>1</v>
      </c>
      <c r="F24" s="14">
        <v>5.38</v>
      </c>
      <c r="G24" s="15">
        <v>1</v>
      </c>
      <c r="H24" s="14">
        <f>7.68+5.82+4.72+7.74</f>
        <v>25.96</v>
      </c>
      <c r="I24" s="15">
        <v>4</v>
      </c>
      <c r="J24" s="30">
        <f t="shared" si="0"/>
        <v>42.72</v>
      </c>
      <c r="K24" s="43">
        <f t="shared" si="1"/>
        <v>7</v>
      </c>
      <c r="N24" s="39"/>
      <c r="O24" s="39"/>
    </row>
    <row r="25" s="3" customFormat="1" ht="22.5" customHeight="1" spans="1:15">
      <c r="A25" s="13" t="s">
        <v>36</v>
      </c>
      <c r="B25" s="14">
        <v>4.18</v>
      </c>
      <c r="C25" s="15">
        <v>1</v>
      </c>
      <c r="D25" s="14">
        <v>3.74</v>
      </c>
      <c r="E25" s="15">
        <v>1</v>
      </c>
      <c r="F25" s="14">
        <v>5.96</v>
      </c>
      <c r="G25" s="15">
        <v>1</v>
      </c>
      <c r="H25" s="14">
        <f>7.34+6.16+4.92+7.82</f>
        <v>26.24</v>
      </c>
      <c r="I25" s="15">
        <v>4</v>
      </c>
      <c r="J25" s="30">
        <f t="shared" si="0"/>
        <v>40.12</v>
      </c>
      <c r="K25" s="43">
        <f t="shared" si="1"/>
        <v>7</v>
      </c>
      <c r="N25" s="39"/>
      <c r="O25" s="39"/>
    </row>
    <row r="26" s="3" customFormat="1" ht="22.5" customHeight="1" spans="1:15">
      <c r="A26" s="13" t="s">
        <v>37</v>
      </c>
      <c r="B26" s="14">
        <f>8.22</f>
        <v>8.22</v>
      </c>
      <c r="C26" s="15">
        <v>1</v>
      </c>
      <c r="D26" s="14">
        <v>4.16</v>
      </c>
      <c r="E26" s="15">
        <v>1</v>
      </c>
      <c r="F26" s="14">
        <v>5.62</v>
      </c>
      <c r="G26" s="15">
        <v>1</v>
      </c>
      <c r="H26" s="14">
        <f>7.86+6.14+7.82+5.8</f>
        <v>27.62</v>
      </c>
      <c r="I26" s="15">
        <v>4</v>
      </c>
      <c r="J26" s="30">
        <f t="shared" si="0"/>
        <v>45.62</v>
      </c>
      <c r="K26" s="43">
        <f t="shared" si="1"/>
        <v>7</v>
      </c>
      <c r="N26" s="39"/>
      <c r="O26" s="39"/>
    </row>
    <row r="27" s="3" customFormat="1" ht="22.5" customHeight="1" spans="1:15">
      <c r="A27" s="13" t="s">
        <v>38</v>
      </c>
      <c r="B27" s="14">
        <v>7.32</v>
      </c>
      <c r="C27" s="15">
        <v>1</v>
      </c>
      <c r="D27" s="14">
        <v>2.44</v>
      </c>
      <c r="E27" s="15">
        <v>1</v>
      </c>
      <c r="F27" s="14">
        <v>5.8</v>
      </c>
      <c r="G27" s="15">
        <v>1</v>
      </c>
      <c r="H27" s="14">
        <f>7.02+5.84+4.52+7.78</f>
        <v>25.16</v>
      </c>
      <c r="I27" s="15">
        <v>4</v>
      </c>
      <c r="J27" s="30">
        <f t="shared" si="0"/>
        <v>40.72</v>
      </c>
      <c r="K27" s="43">
        <f t="shared" si="1"/>
        <v>7</v>
      </c>
      <c r="N27" s="39"/>
      <c r="O27" s="39"/>
    </row>
    <row r="28" s="3" customFormat="1" ht="22.5" customHeight="1" spans="1:11">
      <c r="A28" s="13" t="s">
        <v>39</v>
      </c>
      <c r="B28" s="14">
        <f>6.68+2.9</f>
        <v>9.58</v>
      </c>
      <c r="C28" s="15">
        <v>2</v>
      </c>
      <c r="D28" s="14">
        <v>2.72</v>
      </c>
      <c r="E28" s="15">
        <v>1</v>
      </c>
      <c r="F28" s="14">
        <v>5.58</v>
      </c>
      <c r="G28" s="15">
        <v>1</v>
      </c>
      <c r="H28" s="14">
        <f>6.76+6.98+7.5+6.02</f>
        <v>27.26</v>
      </c>
      <c r="I28" s="15">
        <v>4</v>
      </c>
      <c r="J28" s="30">
        <f t="shared" si="0"/>
        <v>45.14</v>
      </c>
      <c r="K28" s="43">
        <f t="shared" si="1"/>
        <v>8</v>
      </c>
    </row>
    <row r="29" s="3" customFormat="1" ht="22.5" customHeight="1" spans="1:11">
      <c r="A29" s="13" t="s">
        <v>40</v>
      </c>
      <c r="B29" s="14">
        <v>0</v>
      </c>
      <c r="C29" s="15">
        <v>0</v>
      </c>
      <c r="D29" s="14">
        <v>3.22</v>
      </c>
      <c r="E29" s="15">
        <v>1</v>
      </c>
      <c r="F29" s="14">
        <v>6.04</v>
      </c>
      <c r="G29" s="15">
        <v>1</v>
      </c>
      <c r="H29" s="14">
        <f>7.74+5.54+5.52</f>
        <v>18.8</v>
      </c>
      <c r="I29" s="15">
        <v>3</v>
      </c>
      <c r="J29" s="30">
        <f t="shared" si="0"/>
        <v>28.06</v>
      </c>
      <c r="K29" s="43">
        <f t="shared" si="1"/>
        <v>5</v>
      </c>
    </row>
    <row r="30" s="3" customFormat="1" ht="22.5" customHeight="1" spans="1:11">
      <c r="A30" s="13" t="s">
        <v>41</v>
      </c>
      <c r="B30" s="14">
        <f>8.52+4.4</f>
        <v>12.92</v>
      </c>
      <c r="C30" s="15">
        <v>2</v>
      </c>
      <c r="D30" s="14">
        <v>0</v>
      </c>
      <c r="E30" s="15">
        <v>0</v>
      </c>
      <c r="F30" s="14">
        <v>6.2</v>
      </c>
      <c r="G30" s="15">
        <v>1</v>
      </c>
      <c r="H30" s="14">
        <f>7.94+5.8+5.06+7.66</f>
        <v>26.46</v>
      </c>
      <c r="I30" s="15">
        <v>4</v>
      </c>
      <c r="J30" s="30">
        <f t="shared" si="0"/>
        <v>45.58</v>
      </c>
      <c r="K30" s="43">
        <f t="shared" si="1"/>
        <v>7</v>
      </c>
    </row>
    <row r="31" s="3" customFormat="1" ht="22.5" customHeight="1" spans="1:11">
      <c r="A31" s="13" t="s">
        <v>42</v>
      </c>
      <c r="B31" s="14">
        <f>6.5</f>
        <v>6.5</v>
      </c>
      <c r="C31" s="15">
        <v>1</v>
      </c>
      <c r="D31" s="14">
        <v>3.76</v>
      </c>
      <c r="E31" s="15">
        <v>1</v>
      </c>
      <c r="F31" s="14">
        <v>5.82</v>
      </c>
      <c r="G31" s="15">
        <v>1</v>
      </c>
      <c r="H31" s="14">
        <f>7.18+5.72+5.1+7.08</f>
        <v>25.08</v>
      </c>
      <c r="I31" s="15">
        <v>4</v>
      </c>
      <c r="J31" s="30">
        <f t="shared" si="0"/>
        <v>41.16</v>
      </c>
      <c r="K31" s="43">
        <f t="shared" si="1"/>
        <v>7</v>
      </c>
    </row>
    <row r="32" s="3" customFormat="1" ht="22.5" customHeight="1" spans="1:11">
      <c r="A32" s="13" t="s">
        <v>43</v>
      </c>
      <c r="B32" s="14">
        <v>6.9</v>
      </c>
      <c r="C32" s="15">
        <v>1</v>
      </c>
      <c r="D32" s="14">
        <v>3.62</v>
      </c>
      <c r="E32" s="15">
        <v>1</v>
      </c>
      <c r="F32" s="14">
        <v>5.76</v>
      </c>
      <c r="G32" s="15">
        <v>1</v>
      </c>
      <c r="H32" s="14">
        <f>6.84+4.88+7.46+5.12</f>
        <v>24.3</v>
      </c>
      <c r="I32" s="15">
        <v>4</v>
      </c>
      <c r="J32" s="30">
        <f t="shared" si="0"/>
        <v>40.58</v>
      </c>
      <c r="K32" s="43">
        <f t="shared" si="1"/>
        <v>7</v>
      </c>
    </row>
    <row r="33" s="3" customFormat="1" ht="22.5" customHeight="1" spans="1:11">
      <c r="A33" s="13" t="s">
        <v>44</v>
      </c>
      <c r="B33" s="14">
        <f>6.74+7.7</f>
        <v>14.44</v>
      </c>
      <c r="C33" s="15">
        <v>2</v>
      </c>
      <c r="D33" s="14">
        <v>3.62</v>
      </c>
      <c r="E33" s="15">
        <v>1</v>
      </c>
      <c r="F33" s="14">
        <v>5.94</v>
      </c>
      <c r="G33" s="15">
        <v>1</v>
      </c>
      <c r="H33" s="14">
        <f>7.18+6.32+7.4+6.08</f>
        <v>26.98</v>
      </c>
      <c r="I33" s="15">
        <v>4</v>
      </c>
      <c r="J33" s="30">
        <f t="shared" si="0"/>
        <v>50.98</v>
      </c>
      <c r="K33" s="43">
        <f t="shared" si="1"/>
        <v>8</v>
      </c>
    </row>
    <row r="34" s="3" customFormat="1" ht="22.5" customHeight="1" spans="1:11">
      <c r="A34" s="13" t="s">
        <v>45</v>
      </c>
      <c r="B34" s="14">
        <f>6.76</f>
        <v>6.76</v>
      </c>
      <c r="C34" s="15">
        <v>1</v>
      </c>
      <c r="D34" s="14">
        <v>2.58</v>
      </c>
      <c r="E34" s="15">
        <v>1</v>
      </c>
      <c r="F34" s="14">
        <v>5.7</v>
      </c>
      <c r="G34" s="15">
        <v>1</v>
      </c>
      <c r="H34" s="14">
        <f>7.34+5.76+5.08+7.28</f>
        <v>25.46</v>
      </c>
      <c r="I34" s="15">
        <v>4</v>
      </c>
      <c r="J34" s="30">
        <f t="shared" si="0"/>
        <v>40.5</v>
      </c>
      <c r="K34" s="43">
        <f t="shared" si="1"/>
        <v>7</v>
      </c>
    </row>
    <row r="35" s="3" customFormat="1" ht="22.5" customHeight="1" spans="1:11">
      <c r="A35" s="13" t="s">
        <v>46</v>
      </c>
      <c r="B35" s="14">
        <v>0</v>
      </c>
      <c r="C35" s="15">
        <v>0</v>
      </c>
      <c r="D35" s="14">
        <v>2.84</v>
      </c>
      <c r="E35" s="15">
        <v>1</v>
      </c>
      <c r="F35" s="14">
        <v>5.76</v>
      </c>
      <c r="G35" s="15">
        <v>1</v>
      </c>
      <c r="H35" s="14">
        <f>6.86+6.6+6.68+6.38</f>
        <v>26.52</v>
      </c>
      <c r="I35" s="15">
        <v>4</v>
      </c>
      <c r="J35" s="30">
        <f>B35+D35+F35+H35</f>
        <v>35.12</v>
      </c>
      <c r="K35" s="43">
        <f>C35+E35+G35+I35</f>
        <v>6</v>
      </c>
    </row>
    <row r="36" s="3" customFormat="1" ht="25.5" customHeight="1" spans="1:15">
      <c r="A36" s="16" t="s">
        <v>13</v>
      </c>
      <c r="B36" s="17">
        <f t="shared" ref="B36:K36" si="2">SUM(B5:B35)</f>
        <v>212.9</v>
      </c>
      <c r="C36" s="41">
        <f t="shared" si="2"/>
        <v>33</v>
      </c>
      <c r="D36" s="17">
        <f t="shared" si="2"/>
        <v>82.28</v>
      </c>
      <c r="E36" s="41">
        <f t="shared" si="2"/>
        <v>25</v>
      </c>
      <c r="F36" s="17">
        <f t="shared" si="2"/>
        <v>177.8</v>
      </c>
      <c r="G36" s="41">
        <f t="shared" si="2"/>
        <v>32</v>
      </c>
      <c r="H36" s="17">
        <f t="shared" si="2"/>
        <v>845</v>
      </c>
      <c r="I36" s="41">
        <f t="shared" si="2"/>
        <v>122</v>
      </c>
      <c r="J36" s="17">
        <f t="shared" si="2"/>
        <v>1317.98</v>
      </c>
      <c r="K36" s="41">
        <f t="shared" si="2"/>
        <v>212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2"/>
      <c r="I41" s="42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70" zoomScaleNormal="70" zoomScaleSheetLayoutView="60" workbookViewId="0">
      <pane ySplit="4" topLeftCell="A23" activePane="bottomLeft" state="frozen"/>
      <selection/>
      <selection pane="bottomLeft" activeCell="L25" sqref="L25:M35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71</v>
      </c>
      <c r="C3" s="10"/>
      <c r="D3" s="9" t="s">
        <v>72</v>
      </c>
      <c r="E3" s="10"/>
      <c r="F3" s="9" t="s">
        <v>73</v>
      </c>
      <c r="G3" s="10"/>
      <c r="H3" s="9" t="s">
        <v>74</v>
      </c>
      <c r="I3" s="10"/>
      <c r="J3" s="9" t="s">
        <v>75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6.2</v>
      </c>
      <c r="E5" s="15">
        <v>1</v>
      </c>
      <c r="F5" s="14">
        <v>5.46</v>
      </c>
      <c r="G5" s="15">
        <v>1</v>
      </c>
      <c r="H5" s="14">
        <v>0</v>
      </c>
      <c r="I5" s="15">
        <v>0</v>
      </c>
      <c r="J5" s="14">
        <v>4.72</v>
      </c>
      <c r="K5" s="15">
        <v>1</v>
      </c>
      <c r="L5" s="30">
        <f t="shared" ref="L5:L33" si="0">B5+D5+F5+H5+J5</f>
        <v>16.38</v>
      </c>
      <c r="M5" s="15">
        <f t="shared" ref="M5:M33" si="1">C5+E5+G5+I5+K5</f>
        <v>3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4.72</v>
      </c>
      <c r="E6" s="15">
        <v>1</v>
      </c>
      <c r="F6" s="14">
        <v>4.38</v>
      </c>
      <c r="G6" s="15">
        <v>1</v>
      </c>
      <c r="H6" s="14">
        <v>0</v>
      </c>
      <c r="I6" s="15">
        <v>0</v>
      </c>
      <c r="J6" s="14">
        <v>4.84</v>
      </c>
      <c r="K6" s="15">
        <v>1</v>
      </c>
      <c r="L6" s="30">
        <f t="shared" si="0"/>
        <v>13.94</v>
      </c>
      <c r="M6" s="15">
        <f t="shared" si="1"/>
        <v>3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0</v>
      </c>
      <c r="E7" s="15">
        <v>0</v>
      </c>
      <c r="F7" s="14">
        <v>0</v>
      </c>
      <c r="G7" s="15">
        <v>0</v>
      </c>
      <c r="H7" s="14">
        <v>0</v>
      </c>
      <c r="I7" s="15">
        <v>0</v>
      </c>
      <c r="J7" s="14">
        <f>4.68+3.36</f>
        <v>8.04</v>
      </c>
      <c r="K7" s="15">
        <v>2</v>
      </c>
      <c r="L7" s="30">
        <f t="shared" si="0"/>
        <v>8.04</v>
      </c>
      <c r="M7" s="15">
        <f t="shared" si="1"/>
        <v>2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8.38</v>
      </c>
      <c r="E8" s="15">
        <v>1</v>
      </c>
      <c r="F8" s="14">
        <v>3.92</v>
      </c>
      <c r="G8" s="15">
        <v>1</v>
      </c>
      <c r="H8" s="14">
        <v>0</v>
      </c>
      <c r="I8" s="15">
        <v>0</v>
      </c>
      <c r="J8" s="14">
        <f>4.52+3.94</f>
        <v>8.46</v>
      </c>
      <c r="K8" s="15">
        <v>2</v>
      </c>
      <c r="L8" s="30">
        <f t="shared" si="0"/>
        <v>20.76</v>
      </c>
      <c r="M8" s="15">
        <f t="shared" si="1"/>
        <v>4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0</v>
      </c>
      <c r="E9" s="15">
        <v>0</v>
      </c>
      <c r="F9" s="14">
        <v>4.58</v>
      </c>
      <c r="G9" s="15">
        <v>1</v>
      </c>
      <c r="H9" s="14">
        <v>0</v>
      </c>
      <c r="I9" s="15">
        <v>0</v>
      </c>
      <c r="J9" s="14">
        <v>3.96</v>
      </c>
      <c r="K9" s="15">
        <v>1</v>
      </c>
      <c r="L9" s="30">
        <f t="shared" si="0"/>
        <v>8.54</v>
      </c>
      <c r="M9" s="15">
        <f t="shared" si="1"/>
        <v>2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7.18</v>
      </c>
      <c r="E10" s="15">
        <v>1</v>
      </c>
      <c r="F10" s="14">
        <v>0</v>
      </c>
      <c r="G10" s="15">
        <v>0</v>
      </c>
      <c r="H10" s="14">
        <v>0</v>
      </c>
      <c r="I10" s="15">
        <v>0</v>
      </c>
      <c r="J10" s="14">
        <f>3.68+4</f>
        <v>7.68</v>
      </c>
      <c r="K10" s="15">
        <v>2</v>
      </c>
      <c r="L10" s="30">
        <f t="shared" si="0"/>
        <v>14.86</v>
      </c>
      <c r="M10" s="15">
        <f t="shared" si="1"/>
        <v>3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7.58</v>
      </c>
      <c r="E11" s="15">
        <v>1</v>
      </c>
      <c r="F11" s="14">
        <v>5.24</v>
      </c>
      <c r="G11" s="15">
        <v>1</v>
      </c>
      <c r="H11" s="14">
        <v>0</v>
      </c>
      <c r="I11" s="15">
        <v>0</v>
      </c>
      <c r="J11" s="14">
        <f>4.06+3.6</f>
        <v>7.66</v>
      </c>
      <c r="K11" s="15">
        <v>2</v>
      </c>
      <c r="L11" s="30">
        <f t="shared" si="0"/>
        <v>20.48</v>
      </c>
      <c r="M11" s="15">
        <f t="shared" si="1"/>
        <v>4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6.8</v>
      </c>
      <c r="E12" s="15">
        <v>1</v>
      </c>
      <c r="F12" s="14">
        <v>4.94</v>
      </c>
      <c r="G12" s="15">
        <v>1</v>
      </c>
      <c r="H12" s="14">
        <v>0</v>
      </c>
      <c r="I12" s="15">
        <v>0</v>
      </c>
      <c r="J12" s="14">
        <f>3.8+3.08</f>
        <v>6.88</v>
      </c>
      <c r="K12" s="15">
        <v>2</v>
      </c>
      <c r="L12" s="30">
        <f t="shared" si="0"/>
        <v>18.62</v>
      </c>
      <c r="M12" s="15">
        <f t="shared" si="1"/>
        <v>4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7.32</v>
      </c>
      <c r="E13" s="15">
        <v>1</v>
      </c>
      <c r="F13" s="14">
        <v>4.88</v>
      </c>
      <c r="G13" s="15">
        <v>1</v>
      </c>
      <c r="H13" s="14">
        <v>0</v>
      </c>
      <c r="I13" s="15">
        <v>0</v>
      </c>
      <c r="J13" s="14">
        <f>3.5+3.1</f>
        <v>6.6</v>
      </c>
      <c r="K13" s="15">
        <v>2</v>
      </c>
      <c r="L13" s="30">
        <f t="shared" si="0"/>
        <v>18.8</v>
      </c>
      <c r="M13" s="15">
        <f t="shared" si="1"/>
        <v>4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7.26</v>
      </c>
      <c r="E14" s="15">
        <v>1</v>
      </c>
      <c r="F14" s="14">
        <v>4.78</v>
      </c>
      <c r="G14" s="15">
        <v>1</v>
      </c>
      <c r="H14" s="14">
        <v>0</v>
      </c>
      <c r="I14" s="15">
        <v>0</v>
      </c>
      <c r="J14" s="14">
        <v>4.7</v>
      </c>
      <c r="K14" s="15">
        <v>1</v>
      </c>
      <c r="L14" s="30">
        <f t="shared" si="0"/>
        <v>16.74</v>
      </c>
      <c r="M14" s="15">
        <f t="shared" si="1"/>
        <v>3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4.28</v>
      </c>
      <c r="E15" s="15">
        <v>1</v>
      </c>
      <c r="F15" s="14">
        <v>0</v>
      </c>
      <c r="G15" s="15">
        <v>0</v>
      </c>
      <c r="H15" s="14">
        <v>0</v>
      </c>
      <c r="I15" s="15">
        <v>0</v>
      </c>
      <c r="J15" s="14">
        <v>4.62</v>
      </c>
      <c r="K15" s="15">
        <v>1</v>
      </c>
      <c r="L15" s="30">
        <f t="shared" si="0"/>
        <v>8.9</v>
      </c>
      <c r="M15" s="15">
        <f t="shared" si="1"/>
        <v>2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5.26</v>
      </c>
      <c r="E16" s="15">
        <v>1</v>
      </c>
      <c r="F16" s="14">
        <v>4.6</v>
      </c>
      <c r="G16" s="15">
        <v>1</v>
      </c>
      <c r="H16" s="14">
        <v>0</v>
      </c>
      <c r="I16" s="15">
        <v>0</v>
      </c>
      <c r="J16" s="14">
        <f>4.4+4.4</f>
        <v>8.8</v>
      </c>
      <c r="K16" s="15">
        <v>2</v>
      </c>
      <c r="L16" s="30">
        <f t="shared" si="0"/>
        <v>18.66</v>
      </c>
      <c r="M16" s="15">
        <f t="shared" si="1"/>
        <v>4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6.56</v>
      </c>
      <c r="E17" s="15">
        <v>1</v>
      </c>
      <c r="F17" s="14">
        <v>5.56</v>
      </c>
      <c r="G17" s="15">
        <v>1</v>
      </c>
      <c r="H17" s="14">
        <v>0</v>
      </c>
      <c r="I17" s="15">
        <v>0</v>
      </c>
      <c r="J17" s="14">
        <f>3.76+2.7</f>
        <v>6.46</v>
      </c>
      <c r="K17" s="15">
        <v>2</v>
      </c>
      <c r="L17" s="30">
        <f t="shared" si="0"/>
        <v>18.58</v>
      </c>
      <c r="M17" s="15">
        <f t="shared" si="1"/>
        <v>4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7.42</v>
      </c>
      <c r="E18" s="15">
        <v>1</v>
      </c>
      <c r="F18" s="14">
        <v>4.46</v>
      </c>
      <c r="G18" s="15">
        <v>1</v>
      </c>
      <c r="H18" s="14">
        <v>0</v>
      </c>
      <c r="I18" s="15">
        <v>0</v>
      </c>
      <c r="J18" s="14">
        <f>3.88+2.98</f>
        <v>6.86</v>
      </c>
      <c r="K18" s="15">
        <v>2</v>
      </c>
      <c r="L18" s="30">
        <f t="shared" si="0"/>
        <v>18.74</v>
      </c>
      <c r="M18" s="15">
        <f t="shared" si="1"/>
        <v>4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7.22</v>
      </c>
      <c r="E19" s="15">
        <v>1</v>
      </c>
      <c r="F19" s="14">
        <v>5</v>
      </c>
      <c r="G19" s="15">
        <v>1</v>
      </c>
      <c r="H19" s="14">
        <v>0</v>
      </c>
      <c r="I19" s="15">
        <v>0</v>
      </c>
      <c r="J19" s="14">
        <f>3.7+3.22</f>
        <v>6.92</v>
      </c>
      <c r="K19" s="15">
        <v>2</v>
      </c>
      <c r="L19" s="30">
        <f t="shared" si="0"/>
        <v>19.14</v>
      </c>
      <c r="M19" s="15">
        <f t="shared" si="1"/>
        <v>4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6.78</v>
      </c>
      <c r="E20" s="15">
        <v>1</v>
      </c>
      <c r="F20" s="14">
        <v>5.18</v>
      </c>
      <c r="G20" s="15">
        <v>1</v>
      </c>
      <c r="H20" s="14">
        <v>0</v>
      </c>
      <c r="I20" s="15">
        <v>0</v>
      </c>
      <c r="J20" s="14">
        <f>3.88+3.68</f>
        <v>7.56</v>
      </c>
      <c r="K20" s="15">
        <v>2</v>
      </c>
      <c r="L20" s="30">
        <f t="shared" si="0"/>
        <v>19.52</v>
      </c>
      <c r="M20" s="15">
        <f t="shared" si="1"/>
        <v>4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7.94</v>
      </c>
      <c r="E21" s="15">
        <v>1</v>
      </c>
      <c r="F21" s="14">
        <v>5.04</v>
      </c>
      <c r="G21" s="15">
        <v>1</v>
      </c>
      <c r="H21" s="14">
        <v>0</v>
      </c>
      <c r="I21" s="15">
        <v>0</v>
      </c>
      <c r="J21" s="14">
        <v>3.92</v>
      </c>
      <c r="K21" s="15">
        <v>1</v>
      </c>
      <c r="L21" s="30">
        <f t="shared" si="0"/>
        <v>16.9</v>
      </c>
      <c r="M21" s="15">
        <f t="shared" si="1"/>
        <v>3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4.24</v>
      </c>
      <c r="E22" s="15">
        <v>1</v>
      </c>
      <c r="F22" s="14">
        <v>0</v>
      </c>
      <c r="G22" s="15">
        <v>0</v>
      </c>
      <c r="H22" s="14">
        <v>0</v>
      </c>
      <c r="I22" s="15">
        <v>0</v>
      </c>
      <c r="J22" s="14">
        <f>4.72</f>
        <v>4.72</v>
      </c>
      <c r="K22" s="15">
        <v>1</v>
      </c>
      <c r="L22" s="30">
        <f t="shared" si="0"/>
        <v>8.96</v>
      </c>
      <c r="M22" s="15">
        <f t="shared" si="1"/>
        <v>2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4.9</v>
      </c>
      <c r="E23" s="15">
        <v>1</v>
      </c>
      <c r="F23" s="14">
        <v>5</v>
      </c>
      <c r="G23" s="15">
        <v>1</v>
      </c>
      <c r="H23" s="14">
        <v>0</v>
      </c>
      <c r="I23" s="15">
        <v>0</v>
      </c>
      <c r="J23" s="14">
        <f>4.54+3.3</f>
        <v>7.84</v>
      </c>
      <c r="K23" s="15">
        <v>2</v>
      </c>
      <c r="L23" s="30">
        <f t="shared" si="0"/>
        <v>17.74</v>
      </c>
      <c r="M23" s="15">
        <f t="shared" si="1"/>
        <v>4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6.2</v>
      </c>
      <c r="E24" s="15">
        <v>1</v>
      </c>
      <c r="F24" s="14">
        <v>5.38</v>
      </c>
      <c r="G24" s="15">
        <v>1</v>
      </c>
      <c r="H24" s="14">
        <v>0</v>
      </c>
      <c r="I24" s="15">
        <v>0</v>
      </c>
      <c r="J24" s="14">
        <f>4.38+3.6</f>
        <v>7.98</v>
      </c>
      <c r="K24" s="15">
        <v>2</v>
      </c>
      <c r="L24" s="30">
        <f t="shared" si="0"/>
        <v>19.56</v>
      </c>
      <c r="M24" s="15">
        <f t="shared" si="1"/>
        <v>4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6.76</v>
      </c>
      <c r="E25" s="15">
        <v>1</v>
      </c>
      <c r="F25" s="14">
        <v>4.06</v>
      </c>
      <c r="G25" s="15">
        <v>1</v>
      </c>
      <c r="H25" s="14">
        <v>0</v>
      </c>
      <c r="I25" s="15">
        <v>0</v>
      </c>
      <c r="J25" s="14">
        <f>4.04+2.74</f>
        <v>6.78</v>
      </c>
      <c r="K25" s="15">
        <v>2</v>
      </c>
      <c r="L25" s="30">
        <f t="shared" si="0"/>
        <v>17.6</v>
      </c>
      <c r="M25" s="15">
        <f t="shared" si="1"/>
        <v>4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6.86</v>
      </c>
      <c r="E26" s="15">
        <v>1</v>
      </c>
      <c r="F26" s="14">
        <v>4.98</v>
      </c>
      <c r="G26" s="15">
        <v>1</v>
      </c>
      <c r="H26" s="14">
        <v>0</v>
      </c>
      <c r="I26" s="15">
        <v>0</v>
      </c>
      <c r="J26" s="14">
        <f>4.14+3.32</f>
        <v>7.46</v>
      </c>
      <c r="K26" s="15">
        <v>2</v>
      </c>
      <c r="L26" s="30">
        <f t="shared" si="0"/>
        <v>19.3</v>
      </c>
      <c r="M26" s="15">
        <f t="shared" si="1"/>
        <v>4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6.92</v>
      </c>
      <c r="E27" s="15">
        <v>1</v>
      </c>
      <c r="F27" s="14">
        <v>5.8</v>
      </c>
      <c r="G27" s="15">
        <v>1</v>
      </c>
      <c r="H27" s="14">
        <v>0</v>
      </c>
      <c r="I27" s="15">
        <v>0</v>
      </c>
      <c r="J27" s="14">
        <f>3.58+3.22</f>
        <v>6.8</v>
      </c>
      <c r="K27" s="15">
        <v>2</v>
      </c>
      <c r="L27" s="30">
        <f t="shared" si="0"/>
        <v>19.52</v>
      </c>
      <c r="M27" s="15">
        <f t="shared" si="1"/>
        <v>4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7.1</v>
      </c>
      <c r="E28" s="15">
        <v>1</v>
      </c>
      <c r="F28" s="14">
        <v>4.72</v>
      </c>
      <c r="G28" s="15">
        <v>1</v>
      </c>
      <c r="H28" s="14">
        <v>0</v>
      </c>
      <c r="I28" s="15">
        <v>0</v>
      </c>
      <c r="J28" s="14">
        <v>4.3</v>
      </c>
      <c r="K28" s="15">
        <v>1</v>
      </c>
      <c r="L28" s="30">
        <f t="shared" si="0"/>
        <v>16.12</v>
      </c>
      <c r="M28" s="15">
        <f t="shared" si="1"/>
        <v>3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4.8</v>
      </c>
      <c r="E29" s="15">
        <v>1</v>
      </c>
      <c r="F29" s="14">
        <v>0</v>
      </c>
      <c r="G29" s="15">
        <v>0</v>
      </c>
      <c r="H29" s="14">
        <v>0</v>
      </c>
      <c r="I29" s="15">
        <v>0</v>
      </c>
      <c r="J29" s="14">
        <f>4.56</f>
        <v>4.56</v>
      </c>
      <c r="K29" s="15">
        <v>1</v>
      </c>
      <c r="L29" s="30">
        <f t="shared" si="0"/>
        <v>9.36</v>
      </c>
      <c r="M29" s="15">
        <f t="shared" si="1"/>
        <v>2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4.62</v>
      </c>
      <c r="E30" s="15">
        <v>1</v>
      </c>
      <c r="F30" s="14">
        <v>5.84</v>
      </c>
      <c r="G30" s="15">
        <v>1</v>
      </c>
      <c r="H30" s="14">
        <v>0</v>
      </c>
      <c r="I30" s="15">
        <v>0</v>
      </c>
      <c r="J30" s="14">
        <f>4.84+4.66</f>
        <v>9.5</v>
      </c>
      <c r="K30" s="15">
        <v>2</v>
      </c>
      <c r="L30" s="30">
        <f t="shared" si="0"/>
        <v>19.96</v>
      </c>
      <c r="M30" s="15">
        <f t="shared" si="1"/>
        <v>4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6.22</v>
      </c>
      <c r="E31" s="15">
        <v>1</v>
      </c>
      <c r="F31" s="14">
        <v>5.24</v>
      </c>
      <c r="G31" s="15">
        <v>1</v>
      </c>
      <c r="H31" s="14">
        <v>0</v>
      </c>
      <c r="I31" s="15">
        <v>0</v>
      </c>
      <c r="J31" s="14">
        <f>4.08+2.46</f>
        <v>6.54</v>
      </c>
      <c r="K31" s="15">
        <v>2</v>
      </c>
      <c r="L31" s="30">
        <f t="shared" si="0"/>
        <v>18</v>
      </c>
      <c r="M31" s="15">
        <f t="shared" si="1"/>
        <v>4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7.44</v>
      </c>
      <c r="E32" s="15">
        <v>1</v>
      </c>
      <c r="F32" s="14">
        <v>4.78</v>
      </c>
      <c r="G32" s="15">
        <v>1</v>
      </c>
      <c r="H32" s="14">
        <v>0</v>
      </c>
      <c r="I32" s="15">
        <v>0</v>
      </c>
      <c r="J32" s="14">
        <f>4.2+2.64</f>
        <v>6.84</v>
      </c>
      <c r="K32" s="15">
        <v>2</v>
      </c>
      <c r="L32" s="30">
        <f t="shared" si="0"/>
        <v>19.06</v>
      </c>
      <c r="M32" s="15">
        <f t="shared" si="1"/>
        <v>4</v>
      </c>
    </row>
    <row r="33" s="3" customFormat="1" ht="22.5" customHeight="1" spans="1:13">
      <c r="A33" s="13" t="s">
        <v>44</v>
      </c>
      <c r="B33" s="14">
        <v>0</v>
      </c>
      <c r="C33" s="15">
        <v>0</v>
      </c>
      <c r="D33" s="14">
        <v>6.7</v>
      </c>
      <c r="E33" s="15">
        <v>1</v>
      </c>
      <c r="F33" s="14">
        <v>4.82</v>
      </c>
      <c r="G33" s="15">
        <v>1</v>
      </c>
      <c r="H33" s="14">
        <v>0</v>
      </c>
      <c r="I33" s="15">
        <v>0</v>
      </c>
      <c r="J33" s="14">
        <f>4.32+2.54</f>
        <v>6.86</v>
      </c>
      <c r="K33" s="15">
        <v>2</v>
      </c>
      <c r="L33" s="30">
        <f t="shared" si="0"/>
        <v>18.38</v>
      </c>
      <c r="M33" s="15">
        <f t="shared" si="1"/>
        <v>4</v>
      </c>
    </row>
    <row r="34" s="3" customFormat="1" ht="22.5" customHeight="1" spans="1:13">
      <c r="A34" s="13" t="s">
        <v>45</v>
      </c>
      <c r="B34" s="14">
        <v>0</v>
      </c>
      <c r="C34" s="15">
        <v>0</v>
      </c>
      <c r="D34" s="14">
        <v>7.16</v>
      </c>
      <c r="E34" s="15">
        <v>1</v>
      </c>
      <c r="F34" s="14">
        <v>5.32</v>
      </c>
      <c r="G34" s="15">
        <v>1</v>
      </c>
      <c r="H34" s="14">
        <v>0</v>
      </c>
      <c r="I34" s="15">
        <v>0</v>
      </c>
      <c r="J34" s="14">
        <f>4.28+3.02</f>
        <v>7.3</v>
      </c>
      <c r="K34" s="15">
        <v>2</v>
      </c>
      <c r="L34" s="30">
        <f>+B34+D34+F34+H34+J34</f>
        <v>19.78</v>
      </c>
      <c r="M34" s="15">
        <f>+C34+E34+G34+I34+K34</f>
        <v>4</v>
      </c>
    </row>
    <row r="35" s="3" customFormat="1" ht="23.25" customHeight="1" spans="1:13">
      <c r="A35" s="13" t="s">
        <v>46</v>
      </c>
      <c r="B35" s="14">
        <v>0</v>
      </c>
      <c r="C35" s="15">
        <v>0</v>
      </c>
      <c r="D35" s="14">
        <v>6.32</v>
      </c>
      <c r="E35" s="15">
        <v>1</v>
      </c>
      <c r="F35" s="14">
        <v>5.46</v>
      </c>
      <c r="G35" s="15">
        <v>1</v>
      </c>
      <c r="H35" s="14">
        <v>0</v>
      </c>
      <c r="I35" s="15">
        <v>0</v>
      </c>
      <c r="J35" s="14">
        <v>4.66</v>
      </c>
      <c r="K35" s="15">
        <v>1</v>
      </c>
      <c r="L35" s="30">
        <f>+B35+D35+F35+H35+J35</f>
        <v>16.44</v>
      </c>
      <c r="M35" s="15">
        <f>+C35+E35+G35+I35+K35</f>
        <v>3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187.14</v>
      </c>
      <c r="E36" s="15">
        <f t="shared" si="2"/>
        <v>29</v>
      </c>
      <c r="F36" s="17">
        <f t="shared" si="2"/>
        <v>129.42</v>
      </c>
      <c r="G36" s="15">
        <f t="shared" si="2"/>
        <v>26</v>
      </c>
      <c r="H36" s="17">
        <f t="shared" si="2"/>
        <v>0</v>
      </c>
      <c r="I36" s="17">
        <f t="shared" si="2"/>
        <v>0</v>
      </c>
      <c r="J36" s="17">
        <f t="shared" si="2"/>
        <v>200.82</v>
      </c>
      <c r="K36" s="15">
        <f t="shared" si="2"/>
        <v>52</v>
      </c>
      <c r="L36" s="17">
        <f t="shared" si="2"/>
        <v>517.38</v>
      </c>
      <c r="M36" s="15">
        <f t="shared" si="2"/>
        <v>107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76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餐饮 排水</vt:lpstr>
      <vt:lpstr>餐饮 西岗区</vt:lpstr>
      <vt:lpstr>餐饮 甘井子</vt:lpstr>
      <vt:lpstr>餐饮沙河口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2025-07-07T01:12:07Z</dcterms:created>
  <dcterms:modified xsi:type="dcterms:W3CDTF">2025-07-07T01:12:30Z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7E7AB7CDE3D74B598892CF0FA11A437F_11</vt:lpwstr>
  </property>
  <property fmtid="{D5CDD505-2E9C-101B-9397-08002B2CF9AE}" pid="3" name="KSOProductBuildVer">
    <vt:lpwstr>2052-12.1.0.21541</vt:lpwstr>
  </property>
</Properties>
</file>