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<sst xmlns="http://schemas.openxmlformats.org/spreadsheetml/2006/main" count="300" uniqueCount="77">
  <si>
    <t xml:space="preserve">夏家河污泥厂2025年2月餐饮垃圾处理量统计表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</si>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</sst>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b/>
      <sz val="16"/>
      <color rgb="FFFF000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31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41" fontId="7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41" fontId="7" fillId="0" borderId="6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31" fontId="10" fillId="0" borderId="6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shrinkToFit="1"/>
    </xf>
    <xf numFmtId="41" fontId="6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/>
    <xf numFmtId="176" fontId="1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3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41" fontId="13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0" fillId="0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vertical="center"/>
    </xf>
    <xf numFmtId="177" fontId="14" fillId="0" borderId="6" xfId="0" applyNumberFormat="1" applyFont="1" applyFill="1" applyBorder="1" applyAlignment="1">
      <alignment horizontal="center" vertical="center" shrinkToFit="1"/>
    </xf>
    <xf numFmtId="41" fontId="14" fillId="0" borderId="6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55" zoomScaleNormal="55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V47" sqref="V47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2" customFormat="1" ht="23.25" customHeight="1" spans="1:23">
      <c r="A2" s="6">
        <v>1000</v>
      </c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="2" customFormat="1" ht="51.75" customHeight="1" spans="1:23">
      <c r="A3" s="47" t="s">
        <v>2</v>
      </c>
      <c r="B3" s="48" t="s">
        <v>3</v>
      </c>
      <c r="C3" s="49"/>
      <c r="D3" s="85" t="s">
        <v>4</v>
      </c>
      <c r="E3" s="85"/>
      <c r="F3" s="48" t="s">
        <v>5</v>
      </c>
      <c r="G3" s="49"/>
      <c r="H3" s="85" t="s">
        <v>6</v>
      </c>
      <c r="I3" s="85"/>
      <c r="J3" s="48" t="s">
        <v>7</v>
      </c>
      <c r="K3" s="49"/>
      <c r="L3" s="48" t="s">
        <v>8</v>
      </c>
      <c r="M3" s="49"/>
      <c r="N3" s="85" t="s">
        <v>9</v>
      </c>
      <c r="O3" s="85"/>
      <c r="P3" s="48" t="s">
        <v>10</v>
      </c>
      <c r="Q3" s="49"/>
      <c r="R3" s="48" t="s">
        <v>11</v>
      </c>
      <c r="S3" s="49"/>
      <c r="T3" s="90" t="s">
        <v>12</v>
      </c>
      <c r="U3" s="90"/>
      <c r="V3" s="64" t="s">
        <v>13</v>
      </c>
      <c r="W3" s="65"/>
    </row>
    <row r="4" s="2" customFormat="1" ht="29.25" customHeight="1" spans="1:23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0" t="s">
        <v>14</v>
      </c>
      <c r="I4" s="50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</row>
    <row r="5" s="3" customFormat="1" ht="27.75" customHeight="1" spans="1:23">
      <c r="A5" s="52" t="s">
        <v>16</v>
      </c>
      <c r="B5" s="79">
        <v>30.16</v>
      </c>
      <c r="C5" s="78">
        <v>7</v>
      </c>
      <c r="D5" s="78">
        <v>0</v>
      </c>
      <c r="E5" s="78">
        <v>0</v>
      </c>
      <c r="F5" s="79">
        <v>3.5</v>
      </c>
      <c r="G5" s="78">
        <v>1</v>
      </c>
      <c r="H5" s="78">
        <v>0</v>
      </c>
      <c r="I5" s="78">
        <v>0</v>
      </c>
      <c r="J5" s="78">
        <v>0</v>
      </c>
      <c r="K5" s="78">
        <v>0</v>
      </c>
      <c r="L5" s="79">
        <v>6.24</v>
      </c>
      <c r="M5" s="78">
        <v>2</v>
      </c>
      <c r="N5" s="78">
        <v>0</v>
      </c>
      <c r="O5" s="78">
        <v>0</v>
      </c>
      <c r="P5" s="79">
        <v>22.7</v>
      </c>
      <c r="Q5" s="78">
        <v>4</v>
      </c>
      <c r="R5" s="78">
        <v>0</v>
      </c>
      <c r="S5" s="78">
        <v>0</v>
      </c>
      <c r="T5" s="78">
        <v>0</v>
      </c>
      <c r="U5" s="78">
        <v>0</v>
      </c>
      <c r="V5" s="79">
        <f t="shared" ref="V5:V36" si="0">B5+D5+F5+H5+L5+N5+P5+R5+T5</f>
        <v>62.6</v>
      </c>
      <c r="W5" s="83">
        <f t="shared" ref="W5:W36" si="1">C5+E5+G5+I5+M5+O5+Q5+S5+U5</f>
        <v>14</v>
      </c>
    </row>
    <row r="6" s="3" customFormat="1" ht="27.75" customHeight="1" spans="1:23">
      <c r="A6" s="52" t="s">
        <v>17</v>
      </c>
      <c r="B6" s="79">
        <v>28.28</v>
      </c>
      <c r="C6" s="78">
        <v>6</v>
      </c>
      <c r="D6" s="78">
        <v>0</v>
      </c>
      <c r="E6" s="78">
        <v>0</v>
      </c>
      <c r="F6" s="79">
        <v>4.58</v>
      </c>
      <c r="G6" s="78">
        <v>1</v>
      </c>
      <c r="H6" s="78">
        <v>0</v>
      </c>
      <c r="I6" s="78">
        <v>0</v>
      </c>
      <c r="J6" s="78">
        <v>0</v>
      </c>
      <c r="K6" s="78">
        <v>0</v>
      </c>
      <c r="L6" s="79">
        <v>6.54</v>
      </c>
      <c r="M6" s="78">
        <v>2</v>
      </c>
      <c r="N6" s="78">
        <v>0</v>
      </c>
      <c r="O6" s="78">
        <v>0</v>
      </c>
      <c r="P6" s="79">
        <v>17.8</v>
      </c>
      <c r="Q6" s="78">
        <v>2</v>
      </c>
      <c r="R6" s="78">
        <v>0</v>
      </c>
      <c r="S6" s="78">
        <v>0</v>
      </c>
      <c r="T6" s="78">
        <v>0</v>
      </c>
      <c r="U6" s="78">
        <v>0</v>
      </c>
      <c r="V6" s="79">
        <f t="shared" si="0"/>
        <v>57.2</v>
      </c>
      <c r="W6" s="83">
        <f t="shared" si="1"/>
        <v>11</v>
      </c>
    </row>
    <row r="7" s="3" customFormat="1" ht="27.75" customHeight="1" spans="1:23">
      <c r="A7" s="52" t="s">
        <v>18</v>
      </c>
      <c r="B7" s="79">
        <v>45.9</v>
      </c>
      <c r="C7" s="78">
        <v>10</v>
      </c>
      <c r="D7" s="78">
        <v>0</v>
      </c>
      <c r="E7" s="78">
        <v>0</v>
      </c>
      <c r="F7" s="79">
        <v>2.38</v>
      </c>
      <c r="G7" s="78">
        <v>1</v>
      </c>
      <c r="H7" s="78">
        <v>0</v>
      </c>
      <c r="I7" s="78">
        <v>0</v>
      </c>
      <c r="J7" s="78">
        <v>0</v>
      </c>
      <c r="K7" s="78">
        <v>0</v>
      </c>
      <c r="L7" s="79">
        <v>12.28</v>
      </c>
      <c r="M7" s="78">
        <v>3</v>
      </c>
      <c r="N7" s="78">
        <v>0</v>
      </c>
      <c r="O7" s="78">
        <v>0</v>
      </c>
      <c r="P7" s="79">
        <v>21.44</v>
      </c>
      <c r="Q7" s="78">
        <v>3</v>
      </c>
      <c r="R7" s="78">
        <v>0</v>
      </c>
      <c r="S7" s="78">
        <v>0</v>
      </c>
      <c r="T7" s="78">
        <v>0</v>
      </c>
      <c r="U7" s="78">
        <v>0</v>
      </c>
      <c r="V7" s="79">
        <f t="shared" si="0"/>
        <v>82</v>
      </c>
      <c r="W7" s="83">
        <f t="shared" si="1"/>
        <v>17</v>
      </c>
    </row>
    <row r="8" s="3" customFormat="1" ht="27.75" customHeight="1" spans="1:23">
      <c r="A8" s="52" t="s">
        <v>19</v>
      </c>
      <c r="B8" s="79">
        <v>20.16</v>
      </c>
      <c r="C8" s="78">
        <v>5</v>
      </c>
      <c r="D8" s="78">
        <v>0</v>
      </c>
      <c r="E8" s="78">
        <v>0</v>
      </c>
      <c r="F8" s="79">
        <v>4.92</v>
      </c>
      <c r="G8" s="78">
        <v>1</v>
      </c>
      <c r="H8" s="78">
        <v>0</v>
      </c>
      <c r="I8" s="78">
        <v>0</v>
      </c>
      <c r="J8" s="78">
        <v>0</v>
      </c>
      <c r="K8" s="78">
        <v>0</v>
      </c>
      <c r="L8" s="79">
        <v>5.84</v>
      </c>
      <c r="M8" s="78">
        <v>2</v>
      </c>
      <c r="N8" s="78">
        <v>0</v>
      </c>
      <c r="O8" s="78">
        <v>0</v>
      </c>
      <c r="P8" s="79">
        <v>16.8</v>
      </c>
      <c r="Q8" s="78">
        <v>2</v>
      </c>
      <c r="R8" s="78">
        <v>0</v>
      </c>
      <c r="S8" s="78">
        <v>0</v>
      </c>
      <c r="T8" s="78">
        <v>0</v>
      </c>
      <c r="U8" s="78">
        <v>0</v>
      </c>
      <c r="V8" s="79">
        <f t="shared" si="0"/>
        <v>47.72</v>
      </c>
      <c r="W8" s="83">
        <f t="shared" si="1"/>
        <v>10</v>
      </c>
    </row>
    <row r="9" s="3" customFormat="1" ht="27.75" customHeight="1" spans="1:23">
      <c r="A9" s="52" t="s">
        <v>20</v>
      </c>
      <c r="B9" s="79">
        <v>42.16</v>
      </c>
      <c r="C9" s="78">
        <v>9</v>
      </c>
      <c r="D9" s="78">
        <v>0</v>
      </c>
      <c r="E9" s="78">
        <v>0</v>
      </c>
      <c r="F9" s="79">
        <v>3.1</v>
      </c>
      <c r="G9" s="78">
        <v>1</v>
      </c>
      <c r="H9" s="78">
        <v>0</v>
      </c>
      <c r="I9" s="78">
        <v>0</v>
      </c>
      <c r="J9" s="78">
        <v>0</v>
      </c>
      <c r="K9" s="78">
        <v>0</v>
      </c>
      <c r="L9" s="79">
        <v>6.46</v>
      </c>
      <c r="M9" s="78">
        <v>2</v>
      </c>
      <c r="N9" s="78">
        <v>0</v>
      </c>
      <c r="O9" s="78">
        <v>0</v>
      </c>
      <c r="P9" s="79">
        <v>25.28</v>
      </c>
      <c r="Q9" s="78">
        <v>4</v>
      </c>
      <c r="R9" s="78">
        <v>0</v>
      </c>
      <c r="S9" s="78">
        <v>0</v>
      </c>
      <c r="T9" s="78">
        <v>0</v>
      </c>
      <c r="U9" s="78">
        <v>0</v>
      </c>
      <c r="V9" s="79">
        <f t="shared" si="0"/>
        <v>77</v>
      </c>
      <c r="W9" s="83">
        <f t="shared" si="1"/>
        <v>16</v>
      </c>
    </row>
    <row r="10" s="3" customFormat="1" ht="27.75" customHeight="1" spans="1:23">
      <c r="A10" s="52" t="s">
        <v>21</v>
      </c>
      <c r="B10" s="79">
        <v>32.52</v>
      </c>
      <c r="C10" s="78">
        <v>8</v>
      </c>
      <c r="D10" s="78">
        <v>0</v>
      </c>
      <c r="E10" s="78">
        <v>0</v>
      </c>
      <c r="F10" s="79">
        <v>4.56</v>
      </c>
      <c r="G10" s="78">
        <v>1</v>
      </c>
      <c r="H10" s="78">
        <v>0</v>
      </c>
      <c r="I10" s="78">
        <v>0</v>
      </c>
      <c r="J10" s="78">
        <v>0</v>
      </c>
      <c r="K10" s="78">
        <v>0</v>
      </c>
      <c r="L10" s="79">
        <v>14.2</v>
      </c>
      <c r="M10" s="78">
        <v>4</v>
      </c>
      <c r="N10" s="78">
        <v>0</v>
      </c>
      <c r="O10" s="78">
        <v>0</v>
      </c>
      <c r="P10" s="79">
        <v>22.54</v>
      </c>
      <c r="Q10" s="78">
        <v>3</v>
      </c>
      <c r="R10" s="78">
        <v>0</v>
      </c>
      <c r="S10" s="78">
        <v>0</v>
      </c>
      <c r="T10" s="78">
        <v>0</v>
      </c>
      <c r="U10" s="78">
        <v>0</v>
      </c>
      <c r="V10" s="79">
        <f t="shared" si="0"/>
        <v>73.82</v>
      </c>
      <c r="W10" s="83">
        <f t="shared" si="1"/>
        <v>16</v>
      </c>
    </row>
    <row r="11" s="3" customFormat="1" ht="27.75" customHeight="1" spans="1:23">
      <c r="A11" s="52" t="s">
        <v>22</v>
      </c>
      <c r="B11" s="79">
        <v>38.16</v>
      </c>
      <c r="C11" s="78">
        <v>9</v>
      </c>
      <c r="D11" s="78">
        <v>0</v>
      </c>
      <c r="E11" s="78">
        <v>0</v>
      </c>
      <c r="F11" s="79">
        <v>9.48</v>
      </c>
      <c r="G11" s="78">
        <v>2</v>
      </c>
      <c r="H11" s="78">
        <v>0</v>
      </c>
      <c r="I11" s="78">
        <v>0</v>
      </c>
      <c r="J11" s="78">
        <v>0</v>
      </c>
      <c r="K11" s="78">
        <v>0</v>
      </c>
      <c r="L11" s="79">
        <v>7.74</v>
      </c>
      <c r="M11" s="78">
        <v>2</v>
      </c>
      <c r="N11" s="78">
        <v>0</v>
      </c>
      <c r="O11" s="78">
        <v>0</v>
      </c>
      <c r="P11" s="79">
        <v>23.54</v>
      </c>
      <c r="Q11" s="78">
        <v>4</v>
      </c>
      <c r="R11" s="78">
        <v>0</v>
      </c>
      <c r="S11" s="78">
        <v>0</v>
      </c>
      <c r="T11" s="78">
        <v>0</v>
      </c>
      <c r="U11" s="78">
        <v>0</v>
      </c>
      <c r="V11" s="79">
        <f t="shared" si="0"/>
        <v>78.92</v>
      </c>
      <c r="W11" s="83">
        <f t="shared" si="1"/>
        <v>17</v>
      </c>
    </row>
    <row r="12" s="3" customFormat="1" ht="27.75" customHeight="1" spans="1:23">
      <c r="A12" s="52" t="s">
        <v>23</v>
      </c>
      <c r="B12" s="79">
        <v>33.5</v>
      </c>
      <c r="C12" s="78">
        <v>9</v>
      </c>
      <c r="D12" s="78">
        <v>0</v>
      </c>
      <c r="E12" s="78">
        <v>0</v>
      </c>
      <c r="F12" s="79">
        <v>14.13</v>
      </c>
      <c r="G12" s="78">
        <v>3</v>
      </c>
      <c r="H12" s="78">
        <v>0</v>
      </c>
      <c r="I12" s="78">
        <v>0</v>
      </c>
      <c r="J12" s="78">
        <v>0</v>
      </c>
      <c r="K12" s="78">
        <v>0</v>
      </c>
      <c r="L12" s="79">
        <v>9.96</v>
      </c>
      <c r="M12" s="78">
        <v>3</v>
      </c>
      <c r="N12" s="78">
        <v>0</v>
      </c>
      <c r="O12" s="78">
        <v>0</v>
      </c>
      <c r="P12" s="79">
        <v>24.82</v>
      </c>
      <c r="Q12" s="78">
        <v>3</v>
      </c>
      <c r="R12" s="78">
        <v>0</v>
      </c>
      <c r="S12" s="78">
        <v>0</v>
      </c>
      <c r="T12" s="78">
        <v>0</v>
      </c>
      <c r="U12" s="78">
        <v>0</v>
      </c>
      <c r="V12" s="79">
        <f t="shared" si="0"/>
        <v>82.41</v>
      </c>
      <c r="W12" s="83">
        <f t="shared" si="1"/>
        <v>18</v>
      </c>
    </row>
    <row r="13" s="3" customFormat="1" ht="27.75" customHeight="1" spans="1:23">
      <c r="A13" s="52" t="s">
        <v>24</v>
      </c>
      <c r="B13" s="79">
        <v>37.4</v>
      </c>
      <c r="C13" s="78">
        <v>9</v>
      </c>
      <c r="D13" s="78">
        <v>0</v>
      </c>
      <c r="E13" s="78">
        <v>0</v>
      </c>
      <c r="F13" s="79">
        <v>9.86</v>
      </c>
      <c r="G13" s="78">
        <v>2</v>
      </c>
      <c r="H13" s="78">
        <v>0</v>
      </c>
      <c r="I13" s="78">
        <v>0</v>
      </c>
      <c r="J13" s="78">
        <v>0</v>
      </c>
      <c r="K13" s="78">
        <v>0</v>
      </c>
      <c r="L13" s="79">
        <v>14.5</v>
      </c>
      <c r="M13" s="78">
        <v>4</v>
      </c>
      <c r="N13" s="78">
        <v>0</v>
      </c>
      <c r="O13" s="78">
        <v>0</v>
      </c>
      <c r="P13" s="79">
        <v>26.12</v>
      </c>
      <c r="Q13" s="78">
        <v>4</v>
      </c>
      <c r="R13" s="78">
        <v>0</v>
      </c>
      <c r="S13" s="78">
        <v>0</v>
      </c>
      <c r="T13" s="78">
        <v>0</v>
      </c>
      <c r="U13" s="78">
        <v>0</v>
      </c>
      <c r="V13" s="79">
        <f t="shared" si="0"/>
        <v>87.88</v>
      </c>
      <c r="W13" s="83">
        <f t="shared" si="1"/>
        <v>19</v>
      </c>
    </row>
    <row r="14" s="3" customFormat="1" ht="27.75" customHeight="1" spans="1:23">
      <c r="A14" s="52" t="s">
        <v>25</v>
      </c>
      <c r="B14" s="79">
        <v>44.78</v>
      </c>
      <c r="C14" s="78">
        <v>9</v>
      </c>
      <c r="D14" s="78">
        <v>0</v>
      </c>
      <c r="E14" s="78">
        <v>0</v>
      </c>
      <c r="F14" s="79">
        <v>5.44</v>
      </c>
      <c r="G14" s="78">
        <v>1</v>
      </c>
      <c r="H14" s="78">
        <v>0</v>
      </c>
      <c r="I14" s="78">
        <v>0</v>
      </c>
      <c r="J14" s="78">
        <v>0</v>
      </c>
      <c r="K14" s="78">
        <v>0</v>
      </c>
      <c r="L14" s="79">
        <v>6.58</v>
      </c>
      <c r="M14" s="78">
        <v>2</v>
      </c>
      <c r="N14" s="78">
        <v>0</v>
      </c>
      <c r="O14" s="78">
        <v>0</v>
      </c>
      <c r="P14" s="79">
        <v>21.24</v>
      </c>
      <c r="Q14" s="78">
        <v>3</v>
      </c>
      <c r="R14" s="78">
        <v>0</v>
      </c>
      <c r="S14" s="78">
        <v>0</v>
      </c>
      <c r="T14" s="78">
        <v>0</v>
      </c>
      <c r="U14" s="78">
        <v>0</v>
      </c>
      <c r="V14" s="79">
        <f t="shared" si="0"/>
        <v>78.04</v>
      </c>
      <c r="W14" s="83">
        <f t="shared" si="1"/>
        <v>15</v>
      </c>
    </row>
    <row r="15" s="3" customFormat="1" ht="27.75" customHeight="1" spans="1:23">
      <c r="A15" s="52" t="s">
        <v>26</v>
      </c>
      <c r="B15" s="79">
        <v>43.4</v>
      </c>
      <c r="C15" s="78">
        <v>10</v>
      </c>
      <c r="D15" s="78">
        <v>0</v>
      </c>
      <c r="E15" s="78">
        <v>0</v>
      </c>
      <c r="F15" s="79">
        <v>10.8</v>
      </c>
      <c r="G15" s="78">
        <v>2</v>
      </c>
      <c r="H15" s="78">
        <v>0</v>
      </c>
      <c r="I15" s="78">
        <v>0</v>
      </c>
      <c r="J15" s="78">
        <v>0</v>
      </c>
      <c r="K15" s="78">
        <v>0</v>
      </c>
      <c r="L15" s="79">
        <v>14.62</v>
      </c>
      <c r="M15" s="78">
        <v>4</v>
      </c>
      <c r="N15" s="78">
        <v>0</v>
      </c>
      <c r="O15" s="78">
        <v>0</v>
      </c>
      <c r="P15" s="79">
        <v>33</v>
      </c>
      <c r="Q15" s="78">
        <v>5</v>
      </c>
      <c r="R15" s="78">
        <v>0</v>
      </c>
      <c r="S15" s="78">
        <v>0</v>
      </c>
      <c r="T15" s="78">
        <v>0</v>
      </c>
      <c r="U15" s="78">
        <v>0</v>
      </c>
      <c r="V15" s="79">
        <f t="shared" si="0"/>
        <v>101.82</v>
      </c>
      <c r="W15" s="83">
        <f t="shared" si="1"/>
        <v>21</v>
      </c>
    </row>
    <row r="16" s="3" customFormat="1" ht="27.75" customHeight="1" spans="1:23">
      <c r="A16" s="52" t="s">
        <v>27</v>
      </c>
      <c r="B16" s="79">
        <v>28.06</v>
      </c>
      <c r="C16" s="78">
        <v>7</v>
      </c>
      <c r="D16" s="78">
        <v>0</v>
      </c>
      <c r="E16" s="78">
        <v>0</v>
      </c>
      <c r="F16" s="79">
        <v>9.98</v>
      </c>
      <c r="G16" s="78">
        <v>2</v>
      </c>
      <c r="H16" s="78">
        <v>0</v>
      </c>
      <c r="I16" s="78">
        <v>0</v>
      </c>
      <c r="J16" s="78">
        <v>0</v>
      </c>
      <c r="K16" s="78">
        <v>0</v>
      </c>
      <c r="L16" s="79">
        <v>9.18</v>
      </c>
      <c r="M16" s="78">
        <v>3</v>
      </c>
      <c r="N16" s="78">
        <v>0</v>
      </c>
      <c r="O16" s="78">
        <v>0</v>
      </c>
      <c r="P16" s="79">
        <v>18.12</v>
      </c>
      <c r="Q16" s="78">
        <v>2</v>
      </c>
      <c r="R16" s="78">
        <v>0</v>
      </c>
      <c r="S16" s="78">
        <v>0</v>
      </c>
      <c r="T16" s="78">
        <v>0</v>
      </c>
      <c r="U16" s="78">
        <v>0</v>
      </c>
      <c r="V16" s="79">
        <f t="shared" si="0"/>
        <v>65.34</v>
      </c>
      <c r="W16" s="83">
        <f t="shared" si="1"/>
        <v>14</v>
      </c>
    </row>
    <row r="17" s="3" customFormat="1" ht="27.75" customHeight="1" spans="1:23">
      <c r="A17" s="52" t="s">
        <v>28</v>
      </c>
      <c r="B17" s="79">
        <v>39.5</v>
      </c>
      <c r="C17" s="78">
        <v>9</v>
      </c>
      <c r="D17" s="78">
        <v>0</v>
      </c>
      <c r="E17" s="78">
        <v>0</v>
      </c>
      <c r="F17" s="79">
        <v>10.02</v>
      </c>
      <c r="G17" s="78">
        <v>2</v>
      </c>
      <c r="H17" s="78">
        <v>0</v>
      </c>
      <c r="I17" s="78">
        <v>0</v>
      </c>
      <c r="J17" s="78">
        <v>0</v>
      </c>
      <c r="K17" s="78">
        <v>0</v>
      </c>
      <c r="L17" s="79">
        <v>7.44</v>
      </c>
      <c r="M17" s="78">
        <v>2</v>
      </c>
      <c r="N17" s="78">
        <v>0</v>
      </c>
      <c r="O17" s="78">
        <v>0</v>
      </c>
      <c r="P17" s="79">
        <v>25.8</v>
      </c>
      <c r="Q17" s="78">
        <v>4</v>
      </c>
      <c r="R17" s="78">
        <v>0</v>
      </c>
      <c r="S17" s="78">
        <v>0</v>
      </c>
      <c r="T17" s="78">
        <v>0</v>
      </c>
      <c r="U17" s="78">
        <v>0</v>
      </c>
      <c r="V17" s="79">
        <f t="shared" si="0"/>
        <v>82.76</v>
      </c>
      <c r="W17" s="83">
        <f t="shared" si="1"/>
        <v>17</v>
      </c>
    </row>
    <row r="18" s="3" customFormat="1" ht="27.75" customHeight="1" spans="1:23">
      <c r="A18" s="52" t="s">
        <v>29</v>
      </c>
      <c r="B18" s="79">
        <v>42.24</v>
      </c>
      <c r="C18" s="78">
        <v>10</v>
      </c>
      <c r="D18" s="78">
        <v>0</v>
      </c>
      <c r="E18" s="78">
        <v>0</v>
      </c>
      <c r="F18" s="79">
        <v>9.7</v>
      </c>
      <c r="G18" s="78">
        <v>2</v>
      </c>
      <c r="H18" s="78">
        <v>0</v>
      </c>
      <c r="I18" s="78">
        <v>0</v>
      </c>
      <c r="J18" s="78">
        <v>0</v>
      </c>
      <c r="K18" s="78">
        <v>0</v>
      </c>
      <c r="L18" s="79">
        <v>17.42</v>
      </c>
      <c r="M18" s="78">
        <v>4</v>
      </c>
      <c r="N18" s="78">
        <v>0</v>
      </c>
      <c r="O18" s="78">
        <v>0</v>
      </c>
      <c r="P18" s="79">
        <v>29.38</v>
      </c>
      <c r="Q18" s="78">
        <v>4</v>
      </c>
      <c r="R18" s="78">
        <v>0</v>
      </c>
      <c r="S18" s="78">
        <v>0</v>
      </c>
      <c r="T18" s="78">
        <v>0</v>
      </c>
      <c r="U18" s="78">
        <v>0</v>
      </c>
      <c r="V18" s="79">
        <f t="shared" si="0"/>
        <v>98.74</v>
      </c>
      <c r="W18" s="83">
        <f t="shared" si="1"/>
        <v>20</v>
      </c>
    </row>
    <row r="19" s="3" customFormat="1" ht="27.75" customHeight="1" spans="1:23">
      <c r="A19" s="52" t="s">
        <v>30</v>
      </c>
      <c r="B19" s="79">
        <v>33.44</v>
      </c>
      <c r="C19" s="78">
        <v>7</v>
      </c>
      <c r="D19" s="78">
        <v>0</v>
      </c>
      <c r="E19" s="78">
        <v>0</v>
      </c>
      <c r="F19" s="79">
        <v>11.14</v>
      </c>
      <c r="G19" s="78">
        <v>2</v>
      </c>
      <c r="H19" s="78">
        <v>0</v>
      </c>
      <c r="I19" s="78">
        <v>0</v>
      </c>
      <c r="J19" s="78">
        <v>0</v>
      </c>
      <c r="K19" s="78">
        <v>0</v>
      </c>
      <c r="L19" s="79">
        <v>7.48</v>
      </c>
      <c r="M19" s="78">
        <v>2</v>
      </c>
      <c r="N19" s="78">
        <v>0</v>
      </c>
      <c r="O19" s="78">
        <v>0</v>
      </c>
      <c r="P19" s="79">
        <v>29</v>
      </c>
      <c r="Q19" s="78">
        <v>4</v>
      </c>
      <c r="R19" s="78">
        <v>0</v>
      </c>
      <c r="S19" s="78">
        <v>0</v>
      </c>
      <c r="T19" s="78">
        <v>0</v>
      </c>
      <c r="U19" s="78">
        <v>0</v>
      </c>
      <c r="V19" s="79">
        <f t="shared" si="0"/>
        <v>81.06</v>
      </c>
      <c r="W19" s="83">
        <f t="shared" si="1"/>
        <v>15</v>
      </c>
    </row>
    <row r="20" s="3" customFormat="1" ht="27.75" customHeight="1" spans="1:23">
      <c r="A20" s="52" t="s">
        <v>31</v>
      </c>
      <c r="B20" s="79">
        <v>39.34</v>
      </c>
      <c r="C20" s="78">
        <v>8</v>
      </c>
      <c r="D20" s="78">
        <v>0</v>
      </c>
      <c r="E20" s="78">
        <v>0</v>
      </c>
      <c r="F20" s="79">
        <v>6.52</v>
      </c>
      <c r="G20" s="78">
        <v>1</v>
      </c>
      <c r="H20" s="78">
        <v>0</v>
      </c>
      <c r="I20" s="78">
        <v>0</v>
      </c>
      <c r="J20" s="78">
        <v>0</v>
      </c>
      <c r="K20" s="78">
        <v>0</v>
      </c>
      <c r="L20" s="79">
        <v>12.24</v>
      </c>
      <c r="M20" s="78">
        <v>3</v>
      </c>
      <c r="N20" s="78">
        <v>0</v>
      </c>
      <c r="O20" s="78">
        <v>0</v>
      </c>
      <c r="P20" s="79">
        <v>31.62</v>
      </c>
      <c r="Q20" s="78">
        <v>5</v>
      </c>
      <c r="R20" s="78">
        <v>0</v>
      </c>
      <c r="S20" s="78">
        <v>0</v>
      </c>
      <c r="T20" s="78">
        <v>0</v>
      </c>
      <c r="U20" s="78">
        <v>0</v>
      </c>
      <c r="V20" s="79">
        <f t="shared" si="0"/>
        <v>89.72</v>
      </c>
      <c r="W20" s="83">
        <f t="shared" si="1"/>
        <v>17</v>
      </c>
    </row>
    <row r="21" s="3" customFormat="1" ht="27.75" customHeight="1" spans="1:23">
      <c r="A21" s="52" t="s">
        <v>32</v>
      </c>
      <c r="B21" s="79">
        <v>48.82</v>
      </c>
      <c r="C21" s="78">
        <v>9</v>
      </c>
      <c r="D21" s="78">
        <v>0</v>
      </c>
      <c r="E21" s="78">
        <v>0</v>
      </c>
      <c r="F21" s="79">
        <v>5.5</v>
      </c>
      <c r="G21" s="78">
        <v>1</v>
      </c>
      <c r="H21" s="78">
        <v>0</v>
      </c>
      <c r="I21" s="78">
        <v>0</v>
      </c>
      <c r="J21" s="78">
        <v>0</v>
      </c>
      <c r="K21" s="78">
        <v>0</v>
      </c>
      <c r="L21" s="79">
        <v>7.98</v>
      </c>
      <c r="M21" s="78">
        <v>2</v>
      </c>
      <c r="N21" s="78">
        <v>0</v>
      </c>
      <c r="O21" s="78">
        <v>0</v>
      </c>
      <c r="P21" s="79">
        <v>45.14</v>
      </c>
      <c r="Q21" s="78">
        <v>8</v>
      </c>
      <c r="R21" s="78">
        <v>0</v>
      </c>
      <c r="S21" s="78">
        <v>0</v>
      </c>
      <c r="T21" s="78">
        <v>0</v>
      </c>
      <c r="U21" s="78">
        <v>0</v>
      </c>
      <c r="V21" s="79">
        <f t="shared" si="0"/>
        <v>107.44</v>
      </c>
      <c r="W21" s="83">
        <f t="shared" si="1"/>
        <v>20</v>
      </c>
    </row>
    <row r="22" s="3" customFormat="1" ht="27.75" customHeight="1" spans="1:23">
      <c r="A22" s="52" t="s">
        <v>33</v>
      </c>
      <c r="B22" s="79">
        <v>33.14</v>
      </c>
      <c r="C22" s="78">
        <v>8</v>
      </c>
      <c r="D22" s="78">
        <v>0</v>
      </c>
      <c r="E22" s="78">
        <v>0</v>
      </c>
      <c r="F22" s="79">
        <v>11.66</v>
      </c>
      <c r="G22" s="78">
        <v>2</v>
      </c>
      <c r="H22" s="78">
        <v>0</v>
      </c>
      <c r="I22" s="78">
        <v>0</v>
      </c>
      <c r="J22" s="78">
        <v>0</v>
      </c>
      <c r="K22" s="78">
        <v>0</v>
      </c>
      <c r="L22" s="79">
        <v>15.66</v>
      </c>
      <c r="M22" s="78">
        <v>3</v>
      </c>
      <c r="N22" s="78">
        <v>0</v>
      </c>
      <c r="O22" s="78">
        <v>0</v>
      </c>
      <c r="P22" s="79">
        <v>30.58</v>
      </c>
      <c r="Q22" s="78">
        <v>5</v>
      </c>
      <c r="R22" s="78">
        <v>0</v>
      </c>
      <c r="S22" s="78">
        <v>0</v>
      </c>
      <c r="T22" s="78">
        <v>0</v>
      </c>
      <c r="U22" s="78">
        <v>0</v>
      </c>
      <c r="V22" s="79">
        <f t="shared" si="0"/>
        <v>91.04</v>
      </c>
      <c r="W22" s="83">
        <f t="shared" si="1"/>
        <v>18</v>
      </c>
    </row>
    <row r="23" s="3" customFormat="1" ht="27.75" customHeight="1" spans="1:23">
      <c r="A23" s="52" t="s">
        <v>34</v>
      </c>
      <c r="B23" s="79">
        <v>47.68</v>
      </c>
      <c r="C23" s="78">
        <v>9</v>
      </c>
      <c r="D23" s="78">
        <v>0</v>
      </c>
      <c r="E23" s="78">
        <v>0</v>
      </c>
      <c r="F23" s="79">
        <v>9.72</v>
      </c>
      <c r="G23" s="78">
        <v>2</v>
      </c>
      <c r="H23" s="78">
        <v>0</v>
      </c>
      <c r="I23" s="78">
        <v>0</v>
      </c>
      <c r="J23" s="78">
        <v>0</v>
      </c>
      <c r="K23" s="78">
        <v>0</v>
      </c>
      <c r="L23" s="79">
        <v>15.18</v>
      </c>
      <c r="M23" s="78">
        <v>4</v>
      </c>
      <c r="N23" s="78">
        <v>0</v>
      </c>
      <c r="O23" s="78">
        <v>0</v>
      </c>
      <c r="P23" s="79">
        <v>30.22</v>
      </c>
      <c r="Q23" s="78">
        <v>5</v>
      </c>
      <c r="R23" s="78">
        <v>0</v>
      </c>
      <c r="S23" s="78">
        <v>0</v>
      </c>
      <c r="T23" s="78">
        <v>0</v>
      </c>
      <c r="U23" s="78">
        <v>0</v>
      </c>
      <c r="V23" s="79">
        <f t="shared" si="0"/>
        <v>102.8</v>
      </c>
      <c r="W23" s="83">
        <f t="shared" si="1"/>
        <v>20</v>
      </c>
    </row>
    <row r="24" s="3" customFormat="1" ht="27.75" customHeight="1" spans="1:23">
      <c r="A24" s="52" t="s">
        <v>35</v>
      </c>
      <c r="B24" s="79">
        <v>37.42</v>
      </c>
      <c r="C24" s="78">
        <v>9</v>
      </c>
      <c r="D24" s="78">
        <v>0</v>
      </c>
      <c r="E24" s="78">
        <v>0</v>
      </c>
      <c r="F24" s="79">
        <v>8.84</v>
      </c>
      <c r="G24" s="78">
        <v>1</v>
      </c>
      <c r="H24" s="78">
        <v>0</v>
      </c>
      <c r="I24" s="78">
        <v>0</v>
      </c>
      <c r="J24" s="78">
        <v>0</v>
      </c>
      <c r="K24" s="78">
        <v>0</v>
      </c>
      <c r="L24" s="79">
        <v>12.54</v>
      </c>
      <c r="M24" s="78">
        <v>3</v>
      </c>
      <c r="N24" s="78">
        <v>0</v>
      </c>
      <c r="O24" s="78">
        <v>0</v>
      </c>
      <c r="P24" s="79">
        <v>43.88</v>
      </c>
      <c r="Q24" s="78">
        <v>7</v>
      </c>
      <c r="R24" s="78">
        <v>0</v>
      </c>
      <c r="S24" s="78">
        <v>0</v>
      </c>
      <c r="T24" s="78">
        <v>0</v>
      </c>
      <c r="U24" s="78">
        <v>0</v>
      </c>
      <c r="V24" s="79">
        <f t="shared" si="0"/>
        <v>102.68</v>
      </c>
      <c r="W24" s="83">
        <f t="shared" si="1"/>
        <v>20</v>
      </c>
    </row>
    <row r="25" s="3" customFormat="1" ht="27.75" customHeight="1" spans="1:23">
      <c r="A25" s="52" t="s">
        <v>36</v>
      </c>
      <c r="B25" s="79">
        <v>36.84</v>
      </c>
      <c r="C25" s="78">
        <v>9</v>
      </c>
      <c r="D25" s="78">
        <v>0</v>
      </c>
      <c r="E25" s="78">
        <v>0</v>
      </c>
      <c r="F25" s="79">
        <v>10.94</v>
      </c>
      <c r="G25" s="78">
        <v>2</v>
      </c>
      <c r="H25" s="78">
        <v>0</v>
      </c>
      <c r="I25" s="78">
        <v>0</v>
      </c>
      <c r="J25" s="78">
        <v>0</v>
      </c>
      <c r="K25" s="78">
        <v>0</v>
      </c>
      <c r="L25" s="79">
        <v>12.96</v>
      </c>
      <c r="M25" s="78">
        <v>3</v>
      </c>
      <c r="N25" s="78">
        <v>0</v>
      </c>
      <c r="O25" s="78">
        <v>0</v>
      </c>
      <c r="P25" s="79">
        <v>30.66</v>
      </c>
      <c r="Q25" s="78">
        <v>5</v>
      </c>
      <c r="R25" s="78">
        <v>0</v>
      </c>
      <c r="S25" s="78">
        <v>0</v>
      </c>
      <c r="T25" s="78">
        <v>0</v>
      </c>
      <c r="U25" s="78">
        <v>0</v>
      </c>
      <c r="V25" s="79">
        <f t="shared" si="0"/>
        <v>91.4</v>
      </c>
      <c r="W25" s="83">
        <f t="shared" si="1"/>
        <v>19</v>
      </c>
    </row>
    <row r="26" s="3" customFormat="1" ht="27.75" customHeight="1" spans="1:23">
      <c r="A26" s="52" t="s">
        <v>37</v>
      </c>
      <c r="B26" s="79">
        <v>38.36</v>
      </c>
      <c r="C26" s="78">
        <v>9</v>
      </c>
      <c r="D26" s="78">
        <v>0</v>
      </c>
      <c r="E26" s="78">
        <v>0</v>
      </c>
      <c r="F26" s="79">
        <v>11.14</v>
      </c>
      <c r="G26" s="78">
        <v>2</v>
      </c>
      <c r="H26" s="78">
        <v>0</v>
      </c>
      <c r="I26" s="78">
        <v>0</v>
      </c>
      <c r="J26" s="78">
        <v>0</v>
      </c>
      <c r="K26" s="78">
        <v>0</v>
      </c>
      <c r="L26" s="79">
        <v>12.84</v>
      </c>
      <c r="M26" s="78">
        <v>3</v>
      </c>
      <c r="N26" s="78">
        <v>0</v>
      </c>
      <c r="O26" s="78">
        <v>0</v>
      </c>
      <c r="P26" s="79">
        <v>34.78</v>
      </c>
      <c r="Q26" s="78">
        <v>5</v>
      </c>
      <c r="R26" s="78">
        <v>0</v>
      </c>
      <c r="S26" s="78">
        <v>0</v>
      </c>
      <c r="T26" s="78">
        <v>0</v>
      </c>
      <c r="U26" s="78">
        <v>0</v>
      </c>
      <c r="V26" s="79">
        <f t="shared" si="0"/>
        <v>97.12</v>
      </c>
      <c r="W26" s="83">
        <f t="shared" si="1"/>
        <v>19</v>
      </c>
    </row>
    <row r="27" s="3" customFormat="1" ht="27.75" customHeight="1" spans="1:23">
      <c r="A27" s="52" t="s">
        <v>38</v>
      </c>
      <c r="B27" s="79">
        <v>36.34</v>
      </c>
      <c r="C27" s="78">
        <v>8</v>
      </c>
      <c r="D27" s="78">
        <v>0</v>
      </c>
      <c r="E27" s="78">
        <v>0</v>
      </c>
      <c r="F27" s="79">
        <v>6.12</v>
      </c>
      <c r="G27" s="78">
        <v>1</v>
      </c>
      <c r="H27" s="78">
        <v>0</v>
      </c>
      <c r="I27" s="78">
        <v>0</v>
      </c>
      <c r="J27" s="78">
        <v>0</v>
      </c>
      <c r="K27" s="78">
        <v>0</v>
      </c>
      <c r="L27" s="79">
        <v>6.38</v>
      </c>
      <c r="M27" s="78">
        <v>2</v>
      </c>
      <c r="N27" s="78">
        <v>0</v>
      </c>
      <c r="O27" s="78">
        <v>0</v>
      </c>
      <c r="P27" s="79">
        <v>34.5</v>
      </c>
      <c r="Q27" s="78">
        <v>5</v>
      </c>
      <c r="R27" s="78">
        <v>0</v>
      </c>
      <c r="S27" s="78">
        <v>0</v>
      </c>
      <c r="T27" s="78">
        <v>0</v>
      </c>
      <c r="U27" s="78">
        <v>0</v>
      </c>
      <c r="V27" s="79">
        <f t="shared" si="0"/>
        <v>83.34</v>
      </c>
      <c r="W27" s="83">
        <f t="shared" si="1"/>
        <v>16</v>
      </c>
    </row>
    <row r="28" s="3" customFormat="1" ht="27.75" customHeight="1" spans="1:23">
      <c r="A28" s="52" t="s">
        <v>39</v>
      </c>
      <c r="B28" s="79">
        <v>40.32</v>
      </c>
      <c r="C28" s="78">
        <v>9</v>
      </c>
      <c r="D28" s="78">
        <v>0</v>
      </c>
      <c r="E28" s="78">
        <v>0</v>
      </c>
      <c r="F28" s="79">
        <v>5.5</v>
      </c>
      <c r="G28" s="78">
        <v>1</v>
      </c>
      <c r="H28" s="78">
        <v>0</v>
      </c>
      <c r="I28" s="78">
        <v>0</v>
      </c>
      <c r="J28" s="78">
        <v>0</v>
      </c>
      <c r="K28" s="78">
        <v>0</v>
      </c>
      <c r="L28" s="79">
        <v>15.52</v>
      </c>
      <c r="M28" s="78">
        <v>3</v>
      </c>
      <c r="N28" s="78">
        <v>0</v>
      </c>
      <c r="O28" s="78">
        <v>0</v>
      </c>
      <c r="P28" s="79">
        <v>34.96</v>
      </c>
      <c r="Q28" s="78">
        <v>5</v>
      </c>
      <c r="R28" s="78">
        <v>0</v>
      </c>
      <c r="S28" s="78">
        <v>0</v>
      </c>
      <c r="T28" s="78">
        <v>0</v>
      </c>
      <c r="U28" s="78">
        <v>0</v>
      </c>
      <c r="V28" s="79">
        <f t="shared" si="0"/>
        <v>96.3</v>
      </c>
      <c r="W28" s="83">
        <f t="shared" si="1"/>
        <v>18</v>
      </c>
    </row>
    <row r="29" s="3" customFormat="1" ht="27.75" customHeight="1" spans="1:23">
      <c r="A29" s="52" t="s">
        <v>40</v>
      </c>
      <c r="B29" s="79">
        <v>36.94</v>
      </c>
      <c r="C29" s="78">
        <v>8</v>
      </c>
      <c r="D29" s="78">
        <v>0</v>
      </c>
      <c r="E29" s="78">
        <v>0</v>
      </c>
      <c r="F29" s="79">
        <v>11.36</v>
      </c>
      <c r="G29" s="78">
        <v>2</v>
      </c>
      <c r="H29" s="78">
        <v>0</v>
      </c>
      <c r="I29" s="78">
        <v>0</v>
      </c>
      <c r="J29" s="78">
        <v>0</v>
      </c>
      <c r="K29" s="78">
        <v>0</v>
      </c>
      <c r="L29" s="79">
        <v>14.68</v>
      </c>
      <c r="M29" s="78">
        <v>4</v>
      </c>
      <c r="N29" s="78">
        <v>0</v>
      </c>
      <c r="O29" s="78">
        <v>0</v>
      </c>
      <c r="P29" s="79">
        <v>38.22</v>
      </c>
      <c r="Q29" s="78">
        <v>6</v>
      </c>
      <c r="R29" s="78">
        <v>0</v>
      </c>
      <c r="S29" s="78">
        <v>0</v>
      </c>
      <c r="T29" s="78">
        <v>0</v>
      </c>
      <c r="U29" s="78">
        <v>0</v>
      </c>
      <c r="V29" s="79">
        <f t="shared" si="0"/>
        <v>101.2</v>
      </c>
      <c r="W29" s="83">
        <f t="shared" si="1"/>
        <v>20</v>
      </c>
    </row>
    <row r="30" s="3" customFormat="1" ht="27.75" customHeight="1" spans="1:23">
      <c r="A30" s="52" t="s">
        <v>41</v>
      </c>
      <c r="B30" s="79">
        <v>37.82</v>
      </c>
      <c r="C30" s="78">
        <v>9</v>
      </c>
      <c r="D30" s="78">
        <v>0</v>
      </c>
      <c r="E30" s="78">
        <v>0</v>
      </c>
      <c r="F30" s="79">
        <v>11.92</v>
      </c>
      <c r="G30" s="78">
        <v>2</v>
      </c>
      <c r="H30" s="78">
        <v>0</v>
      </c>
      <c r="I30" s="78">
        <v>0</v>
      </c>
      <c r="J30" s="78">
        <v>0</v>
      </c>
      <c r="K30" s="78">
        <v>0</v>
      </c>
      <c r="L30" s="79">
        <v>8.68</v>
      </c>
      <c r="M30" s="78">
        <v>2</v>
      </c>
      <c r="N30" s="78">
        <v>0</v>
      </c>
      <c r="O30" s="78">
        <v>0</v>
      </c>
      <c r="P30" s="79">
        <v>44.46</v>
      </c>
      <c r="Q30" s="78">
        <v>6</v>
      </c>
      <c r="R30" s="78">
        <v>0</v>
      </c>
      <c r="S30" s="78">
        <v>0</v>
      </c>
      <c r="T30" s="78">
        <v>0</v>
      </c>
      <c r="U30" s="78">
        <v>0</v>
      </c>
      <c r="V30" s="79">
        <f t="shared" si="0"/>
        <v>102.88</v>
      </c>
      <c r="W30" s="83">
        <f t="shared" si="1"/>
        <v>19</v>
      </c>
    </row>
    <row r="31" s="3" customFormat="1" ht="27.75" customHeight="1" spans="1:23">
      <c r="A31" s="52" t="s">
        <v>42</v>
      </c>
      <c r="B31" s="79">
        <v>43.02</v>
      </c>
      <c r="C31" s="78">
        <v>9</v>
      </c>
      <c r="D31" s="78">
        <v>0</v>
      </c>
      <c r="E31" s="78">
        <v>0</v>
      </c>
      <c r="F31" s="79">
        <v>10.48</v>
      </c>
      <c r="G31" s="78">
        <v>2</v>
      </c>
      <c r="H31" s="78">
        <v>0</v>
      </c>
      <c r="I31" s="78">
        <v>0</v>
      </c>
      <c r="J31" s="78">
        <v>0</v>
      </c>
      <c r="K31" s="78">
        <v>0</v>
      </c>
      <c r="L31" s="79">
        <v>9.48</v>
      </c>
      <c r="M31" s="78">
        <v>2</v>
      </c>
      <c r="N31" s="78">
        <v>0</v>
      </c>
      <c r="O31" s="78">
        <v>0</v>
      </c>
      <c r="P31" s="79">
        <v>31.76</v>
      </c>
      <c r="Q31" s="78">
        <v>5</v>
      </c>
      <c r="R31" s="78">
        <v>0</v>
      </c>
      <c r="S31" s="78">
        <v>0</v>
      </c>
      <c r="T31" s="78">
        <v>0</v>
      </c>
      <c r="U31" s="78">
        <v>0</v>
      </c>
      <c r="V31" s="79">
        <f t="shared" si="0"/>
        <v>94.74</v>
      </c>
      <c r="W31" s="83">
        <f t="shared" si="1"/>
        <v>18</v>
      </c>
    </row>
    <row r="32" s="3" customFormat="1" ht="27.75" customHeight="1" spans="1:23">
      <c r="A32" s="52" t="s">
        <v>43</v>
      </c>
      <c r="B32" s="79">
        <v>46.06</v>
      </c>
      <c r="C32" s="78">
        <v>10</v>
      </c>
      <c r="D32" s="78">
        <v>0</v>
      </c>
      <c r="E32" s="78">
        <v>0</v>
      </c>
      <c r="F32" s="79">
        <v>11.78</v>
      </c>
      <c r="G32" s="78">
        <v>2</v>
      </c>
      <c r="H32" s="78">
        <v>0</v>
      </c>
      <c r="I32" s="78">
        <v>0</v>
      </c>
      <c r="J32" s="78">
        <v>0</v>
      </c>
      <c r="K32" s="78">
        <v>0</v>
      </c>
      <c r="L32" s="79">
        <v>12.92</v>
      </c>
      <c r="M32" s="78">
        <v>3</v>
      </c>
      <c r="N32" s="78">
        <v>0</v>
      </c>
      <c r="O32" s="78">
        <v>0</v>
      </c>
      <c r="P32" s="79">
        <v>45.16</v>
      </c>
      <c r="Q32" s="78">
        <v>6</v>
      </c>
      <c r="R32" s="78">
        <v>0</v>
      </c>
      <c r="S32" s="78">
        <v>0</v>
      </c>
      <c r="T32" s="78">
        <v>0</v>
      </c>
      <c r="U32" s="78">
        <v>0</v>
      </c>
      <c r="V32" s="79">
        <f t="shared" si="0"/>
        <v>115.92</v>
      </c>
      <c r="W32" s="83">
        <f t="shared" si="1"/>
        <v>21</v>
      </c>
    </row>
    <row r="33" s="3" customFormat="1" ht="27.75" hidden="1" customHeight="1" spans="1:23">
      <c r="A33" s="52" t="s">
        <v>44</v>
      </c>
      <c r="B33" s="78">
        <v>0</v>
      </c>
      <c r="C33" s="78">
        <v>0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9">
        <f t="shared" si="0"/>
        <v>0</v>
      </c>
      <c r="W33" s="83">
        <f t="shared" si="1"/>
        <v>0</v>
      </c>
    </row>
    <row r="34" s="3" customFormat="1" ht="27.75" hidden="1" customHeight="1" spans="1:23">
      <c r="A34" s="52" t="s">
        <v>45</v>
      </c>
      <c r="B34" s="78">
        <v>0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9">
        <f t="shared" si="0"/>
        <v>0</v>
      </c>
      <c r="W34" s="83">
        <f t="shared" si="1"/>
        <v>0</v>
      </c>
    </row>
    <row r="35" s="3" customFormat="1" ht="25.5" hidden="1" customHeight="1" spans="1:23">
      <c r="A35" s="52" t="s">
        <v>46</v>
      </c>
      <c r="B35" s="78">
        <v>0</v>
      </c>
      <c r="C35" s="78">
        <v>0</v>
      </c>
      <c r="D35" s="78">
        <v>0</v>
      </c>
      <c r="E35" s="78">
        <v>0</v>
      </c>
      <c r="F35" s="86">
        <v>0</v>
      </c>
      <c r="G35" s="78">
        <v>0</v>
      </c>
      <c r="H35" s="86">
        <v>0</v>
      </c>
      <c r="I35" s="78">
        <v>0</v>
      </c>
      <c r="J35" s="86">
        <v>0</v>
      </c>
      <c r="K35" s="78">
        <v>0</v>
      </c>
      <c r="L35" s="86">
        <v>0</v>
      </c>
      <c r="M35" s="78">
        <v>0</v>
      </c>
      <c r="N35" s="86">
        <v>0</v>
      </c>
      <c r="O35" s="78">
        <v>0</v>
      </c>
      <c r="P35" s="86">
        <v>0</v>
      </c>
      <c r="Q35" s="78">
        <v>0</v>
      </c>
      <c r="R35" s="86">
        <v>0</v>
      </c>
      <c r="S35" s="78">
        <v>0</v>
      </c>
      <c r="T35" s="86">
        <v>0</v>
      </c>
      <c r="U35" s="78">
        <v>0</v>
      </c>
      <c r="V35" s="79">
        <f t="shared" si="0"/>
        <v>0</v>
      </c>
      <c r="W35" s="83">
        <f t="shared" si="1"/>
        <v>0</v>
      </c>
    </row>
    <row r="36" s="3" customFormat="1" ht="56.25" customHeight="1" spans="1:27">
      <c r="A36" s="53" t="s">
        <v>13</v>
      </c>
      <c r="B36" s="86">
        <f t="shared" ref="B36:U36" si="2">SUM(B5:B35)</f>
        <v>1061.76</v>
      </c>
      <c r="C36" s="78">
        <f t="shared" si="2"/>
        <v>238</v>
      </c>
      <c r="D36" s="86">
        <f t="shared" si="2"/>
        <v>0</v>
      </c>
      <c r="E36" s="78">
        <f t="shared" si="2"/>
        <v>0</v>
      </c>
      <c r="F36" s="86">
        <f t="shared" si="2"/>
        <v>235.07</v>
      </c>
      <c r="G36" s="78">
        <f t="shared" si="2"/>
        <v>45</v>
      </c>
      <c r="H36" s="86">
        <f t="shared" si="2"/>
        <v>0</v>
      </c>
      <c r="I36" s="78">
        <f t="shared" si="2"/>
        <v>0</v>
      </c>
      <c r="J36" s="86">
        <f t="shared" si="2"/>
        <v>0</v>
      </c>
      <c r="K36" s="78">
        <f t="shared" si="2"/>
        <v>0</v>
      </c>
      <c r="L36" s="86">
        <f t="shared" si="2"/>
        <v>303.54</v>
      </c>
      <c r="M36" s="78">
        <f t="shared" si="2"/>
        <v>78</v>
      </c>
      <c r="N36" s="86">
        <f t="shared" si="2"/>
        <v>0</v>
      </c>
      <c r="O36" s="78">
        <f t="shared" si="2"/>
        <v>0</v>
      </c>
      <c r="P36" s="86">
        <f t="shared" si="2"/>
        <v>833.52</v>
      </c>
      <c r="Q36" s="78">
        <f t="shared" si="2"/>
        <v>124</v>
      </c>
      <c r="R36" s="86">
        <f t="shared" si="2"/>
        <v>0</v>
      </c>
      <c r="S36" s="78">
        <f t="shared" si="2"/>
        <v>0</v>
      </c>
      <c r="T36" s="86">
        <f t="shared" si="2"/>
        <v>0</v>
      </c>
      <c r="U36" s="78">
        <f t="shared" si="2"/>
        <v>0</v>
      </c>
      <c r="V36" s="79">
        <f t="shared" si="0"/>
        <v>2433.89</v>
      </c>
      <c r="W36" s="83">
        <f t="shared" si="1"/>
        <v>485</v>
      </c>
      <c r="Y36" s="31"/>
      <c r="AA36" s="31"/>
    </row>
    <row r="37" s="84" customFormat="1" ht="9.75" customHeight="1" spans="1:23">
      <c r="A37" s="87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8"/>
      <c r="M37" s="88"/>
      <c r="N37" s="88"/>
      <c r="O37" s="88"/>
      <c r="P37" s="88"/>
      <c r="Q37" s="88"/>
      <c r="R37" s="88"/>
      <c r="S37" s="88"/>
      <c r="T37" s="91"/>
      <c r="U37" s="91"/>
      <c r="V37" s="91"/>
      <c r="W37" s="91"/>
    </row>
    <row r="38" s="4" customFormat="1" ht="33.75" customHeight="1" spans="1:25">
      <c r="A38" s="59" t="s">
        <v>47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4"/>
      <c r="Q38" s="63"/>
      <c r="R38" s="63"/>
      <c r="S38" s="63"/>
      <c r="W38" s="68"/>
      <c r="Y38" s="44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"/>
      <c r="T40" s="37"/>
      <c r="U40" s="37"/>
      <c r="V40" s="37"/>
      <c r="Y40" s="37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17" activePane="bottomRight" state="frozen"/>
      <selection/>
      <selection pane="topRight"/>
      <selection pane="bottomLeft"/>
      <selection pane="bottomRight" activeCell="H25" sqref="H25:I32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="2" customFormat="1" ht="23.25" customHeight="1" spans="1:9">
      <c r="A2" s="6">
        <v>1000</v>
      </c>
      <c r="B2" s="46" t="s">
        <v>48</v>
      </c>
      <c r="C2" s="46"/>
      <c r="D2" s="46"/>
      <c r="E2" s="46"/>
      <c r="F2" s="46"/>
      <c r="G2" s="46"/>
      <c r="H2" s="46"/>
      <c r="I2" s="46"/>
    </row>
    <row r="3" s="2" customFormat="1" ht="51.75" customHeight="1" spans="1:9">
      <c r="A3" s="47" t="s">
        <v>2</v>
      </c>
      <c r="B3" s="48" t="s">
        <v>49</v>
      </c>
      <c r="C3" s="49"/>
      <c r="D3" s="48" t="s">
        <v>50</v>
      </c>
      <c r="E3" s="49"/>
      <c r="F3" s="48" t="s">
        <v>7</v>
      </c>
      <c r="G3" s="49"/>
      <c r="H3" s="64" t="s">
        <v>13</v>
      </c>
      <c r="I3" s="65"/>
    </row>
    <row r="4" s="2" customFormat="1" ht="29.25" customHeight="1" spans="1:9">
      <c r="A4" s="50"/>
      <c r="B4" s="51" t="s">
        <v>14</v>
      </c>
      <c r="C4" s="51" t="s">
        <v>15</v>
      </c>
      <c r="D4" s="51" t="s">
        <v>14</v>
      </c>
      <c r="E4" s="51" t="s">
        <v>15</v>
      </c>
      <c r="F4" s="51" t="s">
        <v>14</v>
      </c>
      <c r="G4" s="51" t="s">
        <v>15</v>
      </c>
      <c r="H4" s="51" t="s">
        <v>14</v>
      </c>
      <c r="I4" s="51" t="s">
        <v>15</v>
      </c>
    </row>
    <row r="5" s="3" customFormat="1" ht="27" customHeight="1" spans="1:9">
      <c r="A5" s="52" t="s">
        <v>16</v>
      </c>
      <c r="B5" s="77">
        <v>0</v>
      </c>
      <c r="C5" s="78">
        <v>0</v>
      </c>
      <c r="D5" s="77">
        <v>3.5</v>
      </c>
      <c r="E5" s="78">
        <v>1</v>
      </c>
      <c r="F5" s="77">
        <v>0</v>
      </c>
      <c r="G5" s="78">
        <v>0</v>
      </c>
      <c r="H5" s="79">
        <f t="shared" ref="H5:H35" si="0">+B5+D5+F5</f>
        <v>3.5</v>
      </c>
      <c r="I5" s="83">
        <f t="shared" ref="I5:I35" si="1">+C5+E5+G5</f>
        <v>1</v>
      </c>
    </row>
    <row r="6" s="3" customFormat="1" ht="27" customHeight="1" spans="1:9">
      <c r="A6" s="52" t="s">
        <v>17</v>
      </c>
      <c r="B6" s="77">
        <v>0</v>
      </c>
      <c r="C6" s="78">
        <v>0</v>
      </c>
      <c r="D6" s="77">
        <v>4.58</v>
      </c>
      <c r="E6" s="78">
        <v>1</v>
      </c>
      <c r="F6" s="77">
        <v>0</v>
      </c>
      <c r="G6" s="78">
        <v>0</v>
      </c>
      <c r="H6" s="79">
        <f t="shared" si="0"/>
        <v>4.58</v>
      </c>
      <c r="I6" s="83">
        <f t="shared" si="1"/>
        <v>1</v>
      </c>
    </row>
    <row r="7" s="3" customFormat="1" ht="27" customHeight="1" spans="1:9">
      <c r="A7" s="52" t="s">
        <v>18</v>
      </c>
      <c r="B7" s="77">
        <v>0</v>
      </c>
      <c r="C7" s="78">
        <v>0</v>
      </c>
      <c r="D7" s="77">
        <v>2.38</v>
      </c>
      <c r="E7" s="78">
        <v>1</v>
      </c>
      <c r="F7" s="77">
        <v>0</v>
      </c>
      <c r="G7" s="78">
        <v>0</v>
      </c>
      <c r="H7" s="79">
        <f t="shared" si="0"/>
        <v>2.38</v>
      </c>
      <c r="I7" s="83">
        <f t="shared" si="1"/>
        <v>1</v>
      </c>
    </row>
    <row r="8" s="3" customFormat="1" ht="27" customHeight="1" spans="1:9">
      <c r="A8" s="52" t="s">
        <v>19</v>
      </c>
      <c r="B8" s="77">
        <v>0</v>
      </c>
      <c r="C8" s="78">
        <v>0</v>
      </c>
      <c r="D8" s="77">
        <v>4.92</v>
      </c>
      <c r="E8" s="78">
        <v>1</v>
      </c>
      <c r="F8" s="77">
        <v>0</v>
      </c>
      <c r="G8" s="78">
        <v>0</v>
      </c>
      <c r="H8" s="79">
        <f t="shared" si="0"/>
        <v>4.92</v>
      </c>
      <c r="I8" s="83">
        <f t="shared" si="1"/>
        <v>1</v>
      </c>
    </row>
    <row r="9" s="3" customFormat="1" ht="27" customHeight="1" spans="1:9">
      <c r="A9" s="52" t="s">
        <v>20</v>
      </c>
      <c r="B9" s="77">
        <v>0</v>
      </c>
      <c r="C9" s="78">
        <v>0</v>
      </c>
      <c r="D9" s="77">
        <v>3.1</v>
      </c>
      <c r="E9" s="78">
        <v>1</v>
      </c>
      <c r="F9" s="77">
        <v>0</v>
      </c>
      <c r="G9" s="78">
        <v>0</v>
      </c>
      <c r="H9" s="79">
        <f t="shared" si="0"/>
        <v>3.1</v>
      </c>
      <c r="I9" s="83">
        <f t="shared" si="1"/>
        <v>1</v>
      </c>
    </row>
    <row r="10" s="3" customFormat="1" ht="27" customHeight="1" spans="1:9">
      <c r="A10" s="52" t="s">
        <v>21</v>
      </c>
      <c r="B10" s="77">
        <v>0</v>
      </c>
      <c r="C10" s="78">
        <v>0</v>
      </c>
      <c r="D10" s="77">
        <v>4.56</v>
      </c>
      <c r="E10" s="78">
        <v>1</v>
      </c>
      <c r="F10" s="77">
        <v>0</v>
      </c>
      <c r="G10" s="78">
        <v>0</v>
      </c>
      <c r="H10" s="79">
        <f t="shared" si="0"/>
        <v>4.56</v>
      </c>
      <c r="I10" s="83">
        <f t="shared" si="1"/>
        <v>1</v>
      </c>
    </row>
    <row r="11" s="3" customFormat="1" ht="27" customHeight="1" spans="1:9">
      <c r="A11" s="52" t="s">
        <v>22</v>
      </c>
      <c r="B11" s="77">
        <v>0</v>
      </c>
      <c r="C11" s="78">
        <v>0</v>
      </c>
      <c r="D11" s="77">
        <f>5.7+3.78</f>
        <v>9.48</v>
      </c>
      <c r="E11" s="78">
        <v>2</v>
      </c>
      <c r="F11" s="77">
        <v>0</v>
      </c>
      <c r="G11" s="78">
        <v>0</v>
      </c>
      <c r="H11" s="79">
        <f t="shared" si="0"/>
        <v>9.48</v>
      </c>
      <c r="I11" s="83">
        <f t="shared" si="1"/>
        <v>2</v>
      </c>
    </row>
    <row r="12" s="3" customFormat="1" ht="27" customHeight="1" spans="1:9">
      <c r="A12" s="52" t="s">
        <v>23</v>
      </c>
      <c r="B12" s="77">
        <v>0</v>
      </c>
      <c r="C12" s="78">
        <v>0</v>
      </c>
      <c r="D12" s="80">
        <f>5.48+4.86+3.79</f>
        <v>14.13</v>
      </c>
      <c r="E12" s="81">
        <v>3</v>
      </c>
      <c r="F12" s="77">
        <v>0</v>
      </c>
      <c r="G12" s="78">
        <v>0</v>
      </c>
      <c r="H12" s="79">
        <f t="shared" si="0"/>
        <v>14.13</v>
      </c>
      <c r="I12" s="83">
        <f t="shared" si="1"/>
        <v>3</v>
      </c>
    </row>
    <row r="13" s="3" customFormat="1" ht="27" customHeight="1" spans="1:9">
      <c r="A13" s="52" t="s">
        <v>24</v>
      </c>
      <c r="B13" s="77">
        <v>0</v>
      </c>
      <c r="C13" s="78">
        <v>0</v>
      </c>
      <c r="D13" s="77">
        <f>4.36+5.5</f>
        <v>9.86</v>
      </c>
      <c r="E13" s="78">
        <v>2</v>
      </c>
      <c r="F13" s="77">
        <v>0</v>
      </c>
      <c r="G13" s="78">
        <v>0</v>
      </c>
      <c r="H13" s="79">
        <f t="shared" si="0"/>
        <v>9.86</v>
      </c>
      <c r="I13" s="83">
        <f t="shared" si="1"/>
        <v>2</v>
      </c>
    </row>
    <row r="14" s="3" customFormat="1" ht="27" customHeight="1" spans="1:9">
      <c r="A14" s="52" t="s">
        <v>25</v>
      </c>
      <c r="B14" s="77">
        <v>0</v>
      </c>
      <c r="C14" s="78">
        <v>0</v>
      </c>
      <c r="D14" s="77">
        <v>5.44</v>
      </c>
      <c r="E14" s="78">
        <v>1</v>
      </c>
      <c r="F14" s="77">
        <v>0</v>
      </c>
      <c r="G14" s="78">
        <v>0</v>
      </c>
      <c r="H14" s="79">
        <f t="shared" si="0"/>
        <v>5.44</v>
      </c>
      <c r="I14" s="83">
        <f t="shared" si="1"/>
        <v>1</v>
      </c>
    </row>
    <row r="15" s="3" customFormat="1" ht="27" customHeight="1" spans="1:9">
      <c r="A15" s="52" t="s">
        <v>26</v>
      </c>
      <c r="B15" s="77">
        <v>0</v>
      </c>
      <c r="C15" s="78">
        <v>0</v>
      </c>
      <c r="D15" s="77">
        <f>6.18+4.62</f>
        <v>10.8</v>
      </c>
      <c r="E15" s="78">
        <v>2</v>
      </c>
      <c r="F15" s="77">
        <v>0</v>
      </c>
      <c r="G15" s="78">
        <v>0</v>
      </c>
      <c r="H15" s="79">
        <f t="shared" si="0"/>
        <v>10.8</v>
      </c>
      <c r="I15" s="83">
        <f t="shared" si="1"/>
        <v>2</v>
      </c>
    </row>
    <row r="16" s="3" customFormat="1" ht="27" customHeight="1" spans="1:9">
      <c r="A16" s="52" t="s">
        <v>27</v>
      </c>
      <c r="B16" s="77">
        <v>0</v>
      </c>
      <c r="C16" s="78">
        <v>0</v>
      </c>
      <c r="D16" s="77">
        <f>5.96+4.02</f>
        <v>9.98</v>
      </c>
      <c r="E16" s="78">
        <v>2</v>
      </c>
      <c r="F16" s="77">
        <v>0</v>
      </c>
      <c r="G16" s="78">
        <v>0</v>
      </c>
      <c r="H16" s="79">
        <f t="shared" si="0"/>
        <v>9.98</v>
      </c>
      <c r="I16" s="83">
        <f t="shared" si="1"/>
        <v>2</v>
      </c>
    </row>
    <row r="17" s="3" customFormat="1" ht="27" customHeight="1" spans="1:9">
      <c r="A17" s="52" t="s">
        <v>28</v>
      </c>
      <c r="B17" s="77">
        <v>0</v>
      </c>
      <c r="C17" s="78">
        <v>0</v>
      </c>
      <c r="D17" s="77">
        <f>4.52+5.5</f>
        <v>10.02</v>
      </c>
      <c r="E17" s="78">
        <v>2</v>
      </c>
      <c r="F17" s="77">
        <v>0</v>
      </c>
      <c r="G17" s="78">
        <v>0</v>
      </c>
      <c r="H17" s="79">
        <f t="shared" si="0"/>
        <v>10.02</v>
      </c>
      <c r="I17" s="83">
        <f t="shared" si="1"/>
        <v>2</v>
      </c>
    </row>
    <row r="18" s="3" customFormat="1" ht="27" customHeight="1" spans="1:9">
      <c r="A18" s="52" t="s">
        <v>29</v>
      </c>
      <c r="B18" s="77">
        <v>0</v>
      </c>
      <c r="C18" s="78">
        <v>0</v>
      </c>
      <c r="D18" s="77">
        <f>5.32+4.38</f>
        <v>9.7</v>
      </c>
      <c r="E18" s="78">
        <v>2</v>
      </c>
      <c r="F18" s="77">
        <v>0</v>
      </c>
      <c r="G18" s="78">
        <v>0</v>
      </c>
      <c r="H18" s="79">
        <f t="shared" si="0"/>
        <v>9.7</v>
      </c>
      <c r="I18" s="83">
        <f t="shared" si="1"/>
        <v>2</v>
      </c>
    </row>
    <row r="19" s="3" customFormat="1" ht="27" customHeight="1" spans="1:9">
      <c r="A19" s="52" t="s">
        <v>30</v>
      </c>
      <c r="B19" s="77">
        <v>0</v>
      </c>
      <c r="C19" s="78">
        <v>0</v>
      </c>
      <c r="D19" s="77">
        <f>5.22+5.92</f>
        <v>11.14</v>
      </c>
      <c r="E19" s="78">
        <v>2</v>
      </c>
      <c r="F19" s="77">
        <v>0</v>
      </c>
      <c r="G19" s="78">
        <v>0</v>
      </c>
      <c r="H19" s="79">
        <f t="shared" si="0"/>
        <v>11.14</v>
      </c>
      <c r="I19" s="83">
        <f t="shared" si="1"/>
        <v>2</v>
      </c>
    </row>
    <row r="20" s="3" customFormat="1" ht="27" customHeight="1" spans="1:9">
      <c r="A20" s="52" t="s">
        <v>31</v>
      </c>
      <c r="B20" s="77">
        <v>0</v>
      </c>
      <c r="C20" s="78">
        <v>0</v>
      </c>
      <c r="D20" s="77">
        <v>6.52</v>
      </c>
      <c r="E20" s="78">
        <v>1</v>
      </c>
      <c r="F20" s="77">
        <v>0</v>
      </c>
      <c r="G20" s="78">
        <v>0</v>
      </c>
      <c r="H20" s="79">
        <f t="shared" si="0"/>
        <v>6.52</v>
      </c>
      <c r="I20" s="83">
        <f t="shared" si="1"/>
        <v>1</v>
      </c>
    </row>
    <row r="21" s="3" customFormat="1" ht="27" customHeight="1" spans="1:9">
      <c r="A21" s="52" t="s">
        <v>32</v>
      </c>
      <c r="B21" s="77">
        <v>0</v>
      </c>
      <c r="C21" s="78">
        <v>0</v>
      </c>
      <c r="D21" s="77">
        <v>5.5</v>
      </c>
      <c r="E21" s="78">
        <v>1</v>
      </c>
      <c r="F21" s="77">
        <v>0</v>
      </c>
      <c r="G21" s="78">
        <v>0</v>
      </c>
      <c r="H21" s="79">
        <f t="shared" si="0"/>
        <v>5.5</v>
      </c>
      <c r="I21" s="83">
        <f t="shared" si="1"/>
        <v>1</v>
      </c>
    </row>
    <row r="22" s="3" customFormat="1" ht="27" customHeight="1" spans="1:9">
      <c r="A22" s="52" t="s">
        <v>33</v>
      </c>
      <c r="B22" s="77">
        <v>0</v>
      </c>
      <c r="C22" s="78">
        <v>0</v>
      </c>
      <c r="D22" s="77">
        <f>6.12+5.54</f>
        <v>11.66</v>
      </c>
      <c r="E22" s="78">
        <v>2</v>
      </c>
      <c r="F22" s="77">
        <v>0</v>
      </c>
      <c r="G22" s="78">
        <v>0</v>
      </c>
      <c r="H22" s="79">
        <f t="shared" si="0"/>
        <v>11.66</v>
      </c>
      <c r="I22" s="83">
        <f t="shared" si="1"/>
        <v>2</v>
      </c>
    </row>
    <row r="23" s="3" customFormat="1" ht="27" customHeight="1" spans="1:9">
      <c r="A23" s="52" t="s">
        <v>34</v>
      </c>
      <c r="B23" s="77">
        <v>0</v>
      </c>
      <c r="C23" s="78">
        <v>0</v>
      </c>
      <c r="D23" s="77">
        <f>5.04+4.68</f>
        <v>9.72</v>
      </c>
      <c r="E23" s="78">
        <v>2</v>
      </c>
      <c r="F23" s="77">
        <v>0</v>
      </c>
      <c r="G23" s="78">
        <v>0</v>
      </c>
      <c r="H23" s="79">
        <f t="shared" si="0"/>
        <v>9.72</v>
      </c>
      <c r="I23" s="83">
        <f t="shared" si="1"/>
        <v>2</v>
      </c>
    </row>
    <row r="24" s="3" customFormat="1" ht="27" customHeight="1" spans="1:9">
      <c r="A24" s="52" t="s">
        <v>35</v>
      </c>
      <c r="B24" s="77">
        <v>0</v>
      </c>
      <c r="C24" s="78">
        <v>0</v>
      </c>
      <c r="D24" s="77">
        <v>8.84</v>
      </c>
      <c r="E24" s="78">
        <v>1</v>
      </c>
      <c r="F24" s="77">
        <v>0</v>
      </c>
      <c r="G24" s="78">
        <v>0</v>
      </c>
      <c r="H24" s="79">
        <f t="shared" si="0"/>
        <v>8.84</v>
      </c>
      <c r="I24" s="83">
        <f t="shared" si="1"/>
        <v>1</v>
      </c>
    </row>
    <row r="25" s="3" customFormat="1" ht="27" customHeight="1" spans="1:9">
      <c r="A25" s="52" t="s">
        <v>36</v>
      </c>
      <c r="B25" s="77">
        <v>0</v>
      </c>
      <c r="C25" s="78">
        <v>0</v>
      </c>
      <c r="D25" s="77">
        <f>5.24+5.7</f>
        <v>10.94</v>
      </c>
      <c r="E25" s="78">
        <v>2</v>
      </c>
      <c r="F25" s="77">
        <v>0</v>
      </c>
      <c r="G25" s="78">
        <v>0</v>
      </c>
      <c r="H25" s="79">
        <f t="shared" si="0"/>
        <v>10.94</v>
      </c>
      <c r="I25" s="83">
        <f t="shared" si="1"/>
        <v>2</v>
      </c>
    </row>
    <row r="26" s="3" customFormat="1" ht="27" customHeight="1" spans="1:9">
      <c r="A26" s="52" t="s">
        <v>37</v>
      </c>
      <c r="B26" s="77">
        <v>0</v>
      </c>
      <c r="C26" s="78">
        <v>0</v>
      </c>
      <c r="D26" s="77">
        <f>5.84+5.3</f>
        <v>11.14</v>
      </c>
      <c r="E26" s="78">
        <v>2</v>
      </c>
      <c r="F26" s="77">
        <v>0</v>
      </c>
      <c r="G26" s="78">
        <v>0</v>
      </c>
      <c r="H26" s="79">
        <f t="shared" si="0"/>
        <v>11.14</v>
      </c>
      <c r="I26" s="83">
        <f t="shared" si="1"/>
        <v>2</v>
      </c>
    </row>
    <row r="27" s="3" customFormat="1" ht="27" customHeight="1" spans="1:9">
      <c r="A27" s="52" t="s">
        <v>38</v>
      </c>
      <c r="B27" s="77">
        <v>0</v>
      </c>
      <c r="C27" s="78">
        <v>0</v>
      </c>
      <c r="D27" s="77">
        <v>6.12</v>
      </c>
      <c r="E27" s="78">
        <v>1</v>
      </c>
      <c r="F27" s="77">
        <v>0</v>
      </c>
      <c r="G27" s="78">
        <v>0</v>
      </c>
      <c r="H27" s="79">
        <f t="shared" si="0"/>
        <v>6.12</v>
      </c>
      <c r="I27" s="83">
        <f t="shared" si="1"/>
        <v>1</v>
      </c>
    </row>
    <row r="28" s="3" customFormat="1" ht="27" customHeight="1" spans="1:9">
      <c r="A28" s="52" t="s">
        <v>39</v>
      </c>
      <c r="B28" s="77">
        <v>0</v>
      </c>
      <c r="C28" s="78">
        <v>0</v>
      </c>
      <c r="D28" s="77">
        <v>5.5</v>
      </c>
      <c r="E28" s="78">
        <v>1</v>
      </c>
      <c r="F28" s="77">
        <v>0</v>
      </c>
      <c r="G28" s="78">
        <v>0</v>
      </c>
      <c r="H28" s="79">
        <f t="shared" si="0"/>
        <v>5.5</v>
      </c>
      <c r="I28" s="83">
        <f t="shared" si="1"/>
        <v>1</v>
      </c>
    </row>
    <row r="29" s="3" customFormat="1" ht="27" customHeight="1" spans="1:9">
      <c r="A29" s="52" t="s">
        <v>40</v>
      </c>
      <c r="B29" s="77">
        <v>0</v>
      </c>
      <c r="C29" s="78">
        <v>0</v>
      </c>
      <c r="D29" s="77">
        <f>5.14+6.22</f>
        <v>11.36</v>
      </c>
      <c r="E29" s="78">
        <v>2</v>
      </c>
      <c r="F29" s="77">
        <v>0</v>
      </c>
      <c r="G29" s="78">
        <v>0</v>
      </c>
      <c r="H29" s="79">
        <f t="shared" si="0"/>
        <v>11.36</v>
      </c>
      <c r="I29" s="83">
        <f t="shared" si="1"/>
        <v>2</v>
      </c>
    </row>
    <row r="30" s="3" customFormat="1" ht="27" customHeight="1" spans="1:9">
      <c r="A30" s="52" t="s">
        <v>41</v>
      </c>
      <c r="B30" s="77">
        <v>0</v>
      </c>
      <c r="C30" s="78">
        <v>0</v>
      </c>
      <c r="D30" s="77">
        <f>6.16+5.76</f>
        <v>11.92</v>
      </c>
      <c r="E30" s="78">
        <v>2</v>
      </c>
      <c r="F30" s="77">
        <v>0</v>
      </c>
      <c r="G30" s="78">
        <v>0</v>
      </c>
      <c r="H30" s="79">
        <f t="shared" si="0"/>
        <v>11.92</v>
      </c>
      <c r="I30" s="83">
        <f t="shared" si="1"/>
        <v>2</v>
      </c>
    </row>
    <row r="31" s="3" customFormat="1" ht="27" customHeight="1" spans="1:9">
      <c r="A31" s="52" t="s">
        <v>42</v>
      </c>
      <c r="B31" s="77">
        <v>0</v>
      </c>
      <c r="C31" s="78">
        <v>0</v>
      </c>
      <c r="D31" s="77">
        <f>4.64+5.84</f>
        <v>10.48</v>
      </c>
      <c r="E31" s="78">
        <v>2</v>
      </c>
      <c r="F31" s="77">
        <v>0</v>
      </c>
      <c r="G31" s="78">
        <v>0</v>
      </c>
      <c r="H31" s="79">
        <f t="shared" si="0"/>
        <v>10.48</v>
      </c>
      <c r="I31" s="83">
        <f t="shared" si="1"/>
        <v>2</v>
      </c>
    </row>
    <row r="32" s="3" customFormat="1" ht="27" customHeight="1" spans="1:9">
      <c r="A32" s="52" t="s">
        <v>43</v>
      </c>
      <c r="B32" s="77">
        <v>0</v>
      </c>
      <c r="C32" s="78">
        <v>0</v>
      </c>
      <c r="D32" s="77">
        <f>5.72+6.06</f>
        <v>11.78</v>
      </c>
      <c r="E32" s="78">
        <v>2</v>
      </c>
      <c r="F32" s="77">
        <v>0</v>
      </c>
      <c r="G32" s="78">
        <v>0</v>
      </c>
      <c r="H32" s="79">
        <f t="shared" si="0"/>
        <v>11.78</v>
      </c>
      <c r="I32" s="83">
        <f t="shared" si="1"/>
        <v>2</v>
      </c>
    </row>
    <row r="33" s="3" customFormat="1" ht="27" hidden="1" customHeight="1" spans="1:9">
      <c r="A33" s="52" t="s">
        <v>44</v>
      </c>
      <c r="B33" s="77">
        <v>0</v>
      </c>
      <c r="C33" s="78">
        <v>0</v>
      </c>
      <c r="D33" s="77">
        <v>0</v>
      </c>
      <c r="E33" s="78">
        <v>0</v>
      </c>
      <c r="F33" s="77">
        <v>0</v>
      </c>
      <c r="G33" s="78">
        <v>0</v>
      </c>
      <c r="H33" s="79">
        <f t="shared" si="0"/>
        <v>0</v>
      </c>
      <c r="I33" s="83">
        <f t="shared" si="1"/>
        <v>0</v>
      </c>
    </row>
    <row r="34" s="3" customFormat="1" ht="27" hidden="1" customHeight="1" spans="1:9">
      <c r="A34" s="52" t="s">
        <v>45</v>
      </c>
      <c r="B34" s="77">
        <v>0</v>
      </c>
      <c r="C34" s="78">
        <v>0</v>
      </c>
      <c r="D34" s="77">
        <v>0</v>
      </c>
      <c r="E34" s="78">
        <v>0</v>
      </c>
      <c r="F34" s="77">
        <v>0</v>
      </c>
      <c r="G34" s="78">
        <v>0</v>
      </c>
      <c r="H34" s="79">
        <f t="shared" si="0"/>
        <v>0</v>
      </c>
      <c r="I34" s="83">
        <f t="shared" si="1"/>
        <v>0</v>
      </c>
    </row>
    <row r="35" s="3" customFormat="1" ht="27.75" hidden="1" customHeight="1" spans="1:9">
      <c r="A35" s="52" t="s">
        <v>46</v>
      </c>
      <c r="B35" s="77">
        <v>0</v>
      </c>
      <c r="C35" s="78">
        <v>0</v>
      </c>
      <c r="D35" s="77">
        <v>0</v>
      </c>
      <c r="E35" s="78">
        <v>0</v>
      </c>
      <c r="F35" s="77">
        <v>0</v>
      </c>
      <c r="G35" s="78">
        <v>0</v>
      </c>
      <c r="H35" s="79">
        <f t="shared" si="0"/>
        <v>0</v>
      </c>
      <c r="I35" s="83">
        <f t="shared" si="1"/>
        <v>0</v>
      </c>
    </row>
    <row r="36" s="3" customFormat="1" ht="37.5" customHeight="1" spans="1:13">
      <c r="A36" s="53" t="s">
        <v>13</v>
      </c>
      <c r="B36" s="82">
        <f t="shared" ref="B36:I36" si="2">SUM(B5:B35)</f>
        <v>0</v>
      </c>
      <c r="C36" s="82">
        <f t="shared" si="2"/>
        <v>0</v>
      </c>
      <c r="D36" s="82">
        <f t="shared" si="2"/>
        <v>235.07</v>
      </c>
      <c r="E36" s="78">
        <f t="shared" si="2"/>
        <v>45</v>
      </c>
      <c r="F36" s="82">
        <f t="shared" si="2"/>
        <v>0</v>
      </c>
      <c r="G36" s="82">
        <f t="shared" si="2"/>
        <v>0</v>
      </c>
      <c r="H36" s="82">
        <f t="shared" si="2"/>
        <v>235.07</v>
      </c>
      <c r="I36" s="78">
        <f t="shared" si="2"/>
        <v>45</v>
      </c>
      <c r="K36" s="31"/>
      <c r="L36" s="31"/>
      <c r="M36" s="31"/>
    </row>
    <row r="37" s="4" customFormat="1" ht="33.75" customHeight="1" spans="1:11">
      <c r="A37" s="59" t="s">
        <v>51</v>
      </c>
      <c r="B37" s="61"/>
      <c r="C37" s="61"/>
      <c r="D37" s="61"/>
      <c r="E37" s="61"/>
      <c r="F37" s="61"/>
      <c r="G37" s="61"/>
      <c r="I37" s="68"/>
      <c r="K37" s="44"/>
    </row>
    <row r="38" s="1" customFormat="1" spans="1:7">
      <c r="A38" s="26"/>
      <c r="B38" s="26"/>
      <c r="C38" s="26"/>
      <c r="D38" s="26"/>
      <c r="E38" s="26"/>
      <c r="F38" s="26"/>
      <c r="G38" s="26"/>
    </row>
    <row r="39" spans="1:11">
      <c r="A39" s="25"/>
      <c r="B39" s="25"/>
      <c r="C39" s="25"/>
      <c r="D39" s="25"/>
      <c r="E39" s="25"/>
      <c r="F39" s="25"/>
      <c r="G39" s="25"/>
      <c r="H39" s="37"/>
      <c r="K39" s="37"/>
    </row>
    <row r="40" spans="1:9">
      <c r="A40" s="26"/>
      <c r="B40" s="26"/>
      <c r="C40" s="26"/>
      <c r="D40" s="26"/>
      <c r="E40" s="26"/>
      <c r="F40" s="26"/>
      <c r="G40" s="26"/>
      <c r="H40" s="37"/>
      <c r="I40" s="37"/>
    </row>
    <row r="41" spans="1:8">
      <c r="A41" s="26"/>
      <c r="B41" s="26"/>
      <c r="C41" s="26"/>
      <c r="D41" s="26"/>
      <c r="E41" s="26"/>
      <c r="F41" s="26"/>
      <c r="G41" s="26"/>
      <c r="H41" s="38"/>
    </row>
    <row r="42" spans="1:7">
      <c r="A42" s="26"/>
      <c r="B42" s="26"/>
      <c r="C42" s="26"/>
      <c r="D42" s="26"/>
      <c r="E42" s="26"/>
      <c r="F42" s="26"/>
      <c r="G42" s="26"/>
    </row>
    <row r="44" spans="8:9">
      <c r="H44" s="37"/>
      <c r="I44" s="37"/>
    </row>
    <row r="46" spans="8:8">
      <c r="H46" s="37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85" zoomScaleNormal="85" zoomScaleSheetLayoutView="60" workbookViewId="0">
      <pane xSplit="1" ySplit="4" topLeftCell="B15" activePane="bottomRight" state="frozen"/>
      <selection/>
      <selection pane="topRight"/>
      <selection pane="bottomLeft"/>
      <selection pane="bottomRight" activeCell="AB25" sqref="AB25:AC32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="2" customFormat="1" ht="23.25" customHeight="1" spans="1:29">
      <c r="A2" s="6">
        <v>1000</v>
      </c>
      <c r="B2" s="6"/>
      <c r="C2" s="6"/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="2" customFormat="1" ht="37.5" customHeight="1" spans="1:29">
      <c r="A3" s="47" t="s">
        <v>2</v>
      </c>
      <c r="B3" s="48" t="s">
        <v>52</v>
      </c>
      <c r="C3" s="49"/>
      <c r="D3" s="48" t="s">
        <v>53</v>
      </c>
      <c r="E3" s="49"/>
      <c r="F3" s="48" t="s">
        <v>54</v>
      </c>
      <c r="G3" s="49"/>
      <c r="H3" s="48" t="s">
        <v>55</v>
      </c>
      <c r="I3" s="49"/>
      <c r="J3" s="48" t="s">
        <v>56</v>
      </c>
      <c r="K3" s="49"/>
      <c r="L3" s="48" t="s">
        <v>57</v>
      </c>
      <c r="M3" s="49"/>
      <c r="N3" s="48" t="s">
        <v>58</v>
      </c>
      <c r="O3" s="49"/>
      <c r="P3" s="48" t="s">
        <v>59</v>
      </c>
      <c r="Q3" s="49"/>
      <c r="R3" s="48" t="s">
        <v>60</v>
      </c>
      <c r="S3" s="49"/>
      <c r="T3" s="48" t="s">
        <v>61</v>
      </c>
      <c r="U3" s="49"/>
      <c r="V3" s="48" t="s">
        <v>62</v>
      </c>
      <c r="W3" s="49"/>
      <c r="X3" s="48" t="s">
        <v>63</v>
      </c>
      <c r="Y3" s="49"/>
      <c r="Z3" s="48" t="s">
        <v>64</v>
      </c>
      <c r="AA3" s="49"/>
      <c r="AB3" s="64" t="s">
        <v>13</v>
      </c>
      <c r="AC3" s="65"/>
    </row>
    <row r="4" s="2" customFormat="1" ht="24.75" customHeight="1" spans="1:29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1" t="s">
        <v>14</v>
      </c>
      <c r="I4" s="51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  <c r="X4" s="51" t="s">
        <v>14</v>
      </c>
      <c r="Y4" s="51" t="s">
        <v>15</v>
      </c>
      <c r="Z4" s="51" t="s">
        <v>14</v>
      </c>
      <c r="AA4" s="51" t="s">
        <v>15</v>
      </c>
      <c r="AB4" s="51" t="s">
        <v>14</v>
      </c>
      <c r="AC4" s="51" t="s">
        <v>15</v>
      </c>
    </row>
    <row r="5" s="3" customFormat="1" ht="25.5" customHeight="1" spans="1:29">
      <c r="A5" s="52" t="s">
        <v>16</v>
      </c>
      <c r="B5" s="14">
        <f>4.64+5.22</f>
        <v>9.86</v>
      </c>
      <c r="C5" s="15">
        <v>2</v>
      </c>
      <c r="D5" s="14">
        <v>6.78</v>
      </c>
      <c r="E5" s="15">
        <v>1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7.38</v>
      </c>
      <c r="M5" s="15">
        <v>1</v>
      </c>
      <c r="N5" s="14">
        <v>0</v>
      </c>
      <c r="O5" s="15">
        <v>0</v>
      </c>
      <c r="P5" s="14">
        <v>0</v>
      </c>
      <c r="Q5" s="15">
        <v>0</v>
      </c>
      <c r="R5" s="14">
        <v>1.66</v>
      </c>
      <c r="S5" s="15">
        <v>1</v>
      </c>
      <c r="T5" s="14">
        <v>0</v>
      </c>
      <c r="U5" s="15">
        <v>0</v>
      </c>
      <c r="V5" s="14">
        <v>2.12</v>
      </c>
      <c r="W5" s="15">
        <v>1</v>
      </c>
      <c r="X5" s="14">
        <v>0</v>
      </c>
      <c r="Y5" s="15">
        <v>0</v>
      </c>
      <c r="Z5" s="14">
        <v>2.36</v>
      </c>
      <c r="AA5" s="15">
        <v>1</v>
      </c>
      <c r="AB5" s="30">
        <f t="shared" ref="AB5:AB35" si="0">B5+D5+F5+H5+J5+L5+N5+P5+R5+T5+V5+X5+Z5</f>
        <v>30.16</v>
      </c>
      <c r="AC5" s="15">
        <f t="shared" ref="AC5:AC35" si="1">C5+E5+G5+I5+K5+M5+O5+Q5+S5+U5+W5+Y5+AA5</f>
        <v>7</v>
      </c>
    </row>
    <row r="6" s="3" customFormat="1" ht="25.5" customHeight="1" spans="1:29">
      <c r="A6" s="52" t="s">
        <v>17</v>
      </c>
      <c r="B6" s="14">
        <f>5.24+5.72</f>
        <v>10.96</v>
      </c>
      <c r="C6" s="15">
        <v>2</v>
      </c>
      <c r="D6" s="14">
        <v>5.38</v>
      </c>
      <c r="E6" s="15">
        <v>1</v>
      </c>
      <c r="F6" s="14">
        <v>0</v>
      </c>
      <c r="G6" s="15">
        <v>0</v>
      </c>
      <c r="H6" s="14">
        <v>0</v>
      </c>
      <c r="I6" s="15">
        <v>0</v>
      </c>
      <c r="J6" s="14">
        <v>0</v>
      </c>
      <c r="K6" s="15">
        <v>0</v>
      </c>
      <c r="L6" s="14">
        <v>0</v>
      </c>
      <c r="M6" s="15">
        <v>0</v>
      </c>
      <c r="N6" s="14">
        <v>6.44</v>
      </c>
      <c r="O6" s="15">
        <v>1</v>
      </c>
      <c r="P6" s="14">
        <v>0</v>
      </c>
      <c r="Q6" s="15">
        <v>0</v>
      </c>
      <c r="R6" s="14">
        <v>2.76</v>
      </c>
      <c r="S6" s="15">
        <v>1</v>
      </c>
      <c r="T6" s="14">
        <v>0</v>
      </c>
      <c r="U6" s="15">
        <v>0</v>
      </c>
      <c r="V6" s="14">
        <v>0</v>
      </c>
      <c r="W6" s="15">
        <v>0</v>
      </c>
      <c r="X6" s="14">
        <v>0</v>
      </c>
      <c r="Y6" s="15">
        <v>0</v>
      </c>
      <c r="Z6" s="14">
        <v>2.74</v>
      </c>
      <c r="AA6" s="15">
        <v>1</v>
      </c>
      <c r="AB6" s="30">
        <f t="shared" si="0"/>
        <v>28.28</v>
      </c>
      <c r="AC6" s="15">
        <f t="shared" si="1"/>
        <v>6</v>
      </c>
    </row>
    <row r="7" s="3" customFormat="1" ht="25.5" customHeight="1" spans="1:29">
      <c r="A7" s="52" t="s">
        <v>18</v>
      </c>
      <c r="B7" s="14">
        <f>5.38+5.48</f>
        <v>10.86</v>
      </c>
      <c r="C7" s="15">
        <v>2</v>
      </c>
      <c r="D7" s="14">
        <v>4.34</v>
      </c>
      <c r="E7" s="15">
        <v>1</v>
      </c>
      <c r="F7" s="14">
        <v>5.36</v>
      </c>
      <c r="G7" s="15">
        <v>1</v>
      </c>
      <c r="H7" s="14">
        <v>6.32</v>
      </c>
      <c r="I7" s="15">
        <v>1</v>
      </c>
      <c r="J7" s="14">
        <v>0</v>
      </c>
      <c r="K7" s="15">
        <v>0</v>
      </c>
      <c r="L7" s="14">
        <v>0</v>
      </c>
      <c r="M7" s="15">
        <v>0</v>
      </c>
      <c r="N7" s="14">
        <v>5.28</v>
      </c>
      <c r="O7" s="15">
        <v>1</v>
      </c>
      <c r="P7" s="14">
        <v>5.54</v>
      </c>
      <c r="Q7" s="15">
        <v>1</v>
      </c>
      <c r="R7" s="14">
        <v>2.8</v>
      </c>
      <c r="S7" s="15">
        <v>1</v>
      </c>
      <c r="T7" s="14">
        <v>0</v>
      </c>
      <c r="U7" s="15">
        <v>0</v>
      </c>
      <c r="V7" s="14">
        <v>3.6</v>
      </c>
      <c r="W7" s="15">
        <v>1</v>
      </c>
      <c r="X7" s="14">
        <v>0</v>
      </c>
      <c r="Y7" s="15">
        <v>0</v>
      </c>
      <c r="Z7" s="14">
        <v>1.8</v>
      </c>
      <c r="AA7" s="15">
        <v>1</v>
      </c>
      <c r="AB7" s="30">
        <f t="shared" si="0"/>
        <v>45.9</v>
      </c>
      <c r="AC7" s="15">
        <f t="shared" si="1"/>
        <v>10</v>
      </c>
    </row>
    <row r="8" s="3" customFormat="1" ht="25.5" customHeight="1" spans="1:29">
      <c r="A8" s="52" t="s">
        <v>19</v>
      </c>
      <c r="B8" s="14">
        <f>5.52+5.78</f>
        <v>11.3</v>
      </c>
      <c r="C8" s="15">
        <v>2</v>
      </c>
      <c r="D8" s="14">
        <v>3.84</v>
      </c>
      <c r="E8" s="15">
        <v>1</v>
      </c>
      <c r="F8" s="14">
        <v>0</v>
      </c>
      <c r="G8" s="15">
        <v>0</v>
      </c>
      <c r="H8" s="14">
        <v>0</v>
      </c>
      <c r="I8" s="15">
        <v>0</v>
      </c>
      <c r="J8" s="14">
        <v>0</v>
      </c>
      <c r="K8" s="15">
        <v>0</v>
      </c>
      <c r="L8" s="14">
        <v>0</v>
      </c>
      <c r="M8" s="15">
        <v>0</v>
      </c>
      <c r="N8" s="14">
        <v>0</v>
      </c>
      <c r="O8" s="15">
        <v>0</v>
      </c>
      <c r="P8" s="14">
        <v>0</v>
      </c>
      <c r="Q8" s="15">
        <v>0</v>
      </c>
      <c r="R8" s="14">
        <v>3.14</v>
      </c>
      <c r="S8" s="15">
        <v>1</v>
      </c>
      <c r="T8" s="14">
        <v>0</v>
      </c>
      <c r="U8" s="15">
        <v>0</v>
      </c>
      <c r="V8" s="14">
        <v>0</v>
      </c>
      <c r="W8" s="15">
        <v>0</v>
      </c>
      <c r="X8" s="14">
        <v>0</v>
      </c>
      <c r="Y8" s="15">
        <v>0</v>
      </c>
      <c r="Z8" s="14">
        <v>1.88</v>
      </c>
      <c r="AA8" s="15">
        <v>1</v>
      </c>
      <c r="AB8" s="30">
        <f t="shared" si="0"/>
        <v>20.16</v>
      </c>
      <c r="AC8" s="15">
        <f t="shared" si="1"/>
        <v>5</v>
      </c>
    </row>
    <row r="9" s="3" customFormat="1" ht="25.5" customHeight="1" spans="1:29">
      <c r="A9" s="52" t="s">
        <v>20</v>
      </c>
      <c r="B9" s="14">
        <f>5.34+5.02</f>
        <v>10.36</v>
      </c>
      <c r="C9" s="15">
        <v>2</v>
      </c>
      <c r="D9" s="14">
        <v>0</v>
      </c>
      <c r="E9" s="15">
        <v>0</v>
      </c>
      <c r="F9" s="14">
        <v>5.1</v>
      </c>
      <c r="G9" s="15">
        <v>1</v>
      </c>
      <c r="H9" s="14">
        <v>5.98</v>
      </c>
      <c r="I9" s="15">
        <v>1</v>
      </c>
      <c r="J9" s="14">
        <v>0</v>
      </c>
      <c r="K9" s="15">
        <v>0</v>
      </c>
      <c r="L9" s="14">
        <v>0</v>
      </c>
      <c r="M9" s="15">
        <v>0</v>
      </c>
      <c r="N9" s="14">
        <v>6.68</v>
      </c>
      <c r="O9" s="15">
        <v>1</v>
      </c>
      <c r="P9" s="14">
        <v>5.2</v>
      </c>
      <c r="Q9" s="15">
        <v>1</v>
      </c>
      <c r="R9" s="14">
        <v>4.12</v>
      </c>
      <c r="S9" s="15">
        <v>1</v>
      </c>
      <c r="T9" s="14">
        <v>0</v>
      </c>
      <c r="U9" s="15">
        <v>0</v>
      </c>
      <c r="V9" s="14">
        <v>2.3</v>
      </c>
      <c r="W9" s="15">
        <v>1</v>
      </c>
      <c r="X9" s="14">
        <v>0</v>
      </c>
      <c r="Y9" s="15">
        <v>0</v>
      </c>
      <c r="Z9" s="14">
        <v>2.42</v>
      </c>
      <c r="AA9" s="15">
        <v>1</v>
      </c>
      <c r="AB9" s="30">
        <f t="shared" si="0"/>
        <v>42.16</v>
      </c>
      <c r="AC9" s="15">
        <f t="shared" si="1"/>
        <v>9</v>
      </c>
    </row>
    <row r="10" s="3" customFormat="1" ht="25.5" customHeight="1" spans="1:29">
      <c r="A10" s="52" t="s">
        <v>21</v>
      </c>
      <c r="B10" s="14">
        <f>4.38+4.94</f>
        <v>9.32</v>
      </c>
      <c r="C10" s="15">
        <v>2</v>
      </c>
      <c r="D10" s="14">
        <v>5.82</v>
      </c>
      <c r="E10" s="15">
        <v>1</v>
      </c>
      <c r="F10" s="14">
        <v>3.92</v>
      </c>
      <c r="G10" s="15">
        <v>1</v>
      </c>
      <c r="H10" s="14">
        <v>0</v>
      </c>
      <c r="I10" s="15">
        <v>0</v>
      </c>
      <c r="J10" s="14">
        <v>0</v>
      </c>
      <c r="K10" s="15">
        <v>0</v>
      </c>
      <c r="L10" s="14">
        <v>0</v>
      </c>
      <c r="M10" s="15">
        <v>0</v>
      </c>
      <c r="N10" s="14">
        <v>4.74</v>
      </c>
      <c r="O10" s="15">
        <v>1</v>
      </c>
      <c r="P10" s="14">
        <v>0</v>
      </c>
      <c r="Q10" s="15">
        <v>0</v>
      </c>
      <c r="R10" s="14">
        <v>4.48</v>
      </c>
      <c r="S10" s="15">
        <v>1</v>
      </c>
      <c r="T10" s="14">
        <v>0</v>
      </c>
      <c r="U10" s="15">
        <v>0</v>
      </c>
      <c r="V10" s="14">
        <v>1.82</v>
      </c>
      <c r="W10" s="15">
        <v>1</v>
      </c>
      <c r="X10" s="14">
        <v>0</v>
      </c>
      <c r="Y10" s="15">
        <v>0</v>
      </c>
      <c r="Z10" s="14">
        <v>2.42</v>
      </c>
      <c r="AA10" s="15">
        <v>1</v>
      </c>
      <c r="AB10" s="30">
        <f t="shared" si="0"/>
        <v>32.52</v>
      </c>
      <c r="AC10" s="15">
        <f t="shared" si="1"/>
        <v>8</v>
      </c>
    </row>
    <row r="11" s="3" customFormat="1" ht="25.5" customHeight="1" spans="1:29">
      <c r="A11" s="52" t="s">
        <v>22</v>
      </c>
      <c r="B11" s="14">
        <f>4.56+3.54</f>
        <v>8.1</v>
      </c>
      <c r="C11" s="15">
        <v>2</v>
      </c>
      <c r="D11" s="14">
        <v>5.96</v>
      </c>
      <c r="E11" s="15">
        <v>1</v>
      </c>
      <c r="F11" s="14">
        <v>2.94</v>
      </c>
      <c r="G11" s="15">
        <v>1</v>
      </c>
      <c r="H11" s="14">
        <v>4.48</v>
      </c>
      <c r="I11" s="15">
        <v>1</v>
      </c>
      <c r="J11" s="14">
        <v>0</v>
      </c>
      <c r="K11" s="15">
        <v>0</v>
      </c>
      <c r="L11" s="14">
        <v>0</v>
      </c>
      <c r="M11" s="15">
        <v>0</v>
      </c>
      <c r="N11" s="14">
        <v>5.48</v>
      </c>
      <c r="O11" s="15">
        <v>1</v>
      </c>
      <c r="P11" s="14">
        <v>4.82</v>
      </c>
      <c r="Q11" s="15">
        <v>1</v>
      </c>
      <c r="R11" s="14">
        <v>4.36</v>
      </c>
      <c r="S11" s="15">
        <v>1</v>
      </c>
      <c r="T11" s="14">
        <v>0</v>
      </c>
      <c r="U11" s="15">
        <v>0</v>
      </c>
      <c r="V11" s="14">
        <v>0</v>
      </c>
      <c r="W11" s="15">
        <v>0</v>
      </c>
      <c r="X11" s="14">
        <v>0</v>
      </c>
      <c r="Y11" s="15">
        <v>0</v>
      </c>
      <c r="Z11" s="14">
        <v>2.02</v>
      </c>
      <c r="AA11" s="15">
        <v>1</v>
      </c>
      <c r="AB11" s="30">
        <f t="shared" si="0"/>
        <v>38.16</v>
      </c>
      <c r="AC11" s="15">
        <f t="shared" si="1"/>
        <v>9</v>
      </c>
    </row>
    <row r="12" s="3" customFormat="1" ht="25.5" customHeight="1" spans="1:29">
      <c r="A12" s="52" t="s">
        <v>23</v>
      </c>
      <c r="B12" s="14">
        <f>3.94+3.96</f>
        <v>7.9</v>
      </c>
      <c r="C12" s="15">
        <v>2</v>
      </c>
      <c r="D12" s="14">
        <v>5.08</v>
      </c>
      <c r="E12" s="15">
        <v>1</v>
      </c>
      <c r="F12" s="14">
        <v>3.34</v>
      </c>
      <c r="G12" s="15">
        <v>1</v>
      </c>
      <c r="H12" s="14">
        <v>0</v>
      </c>
      <c r="I12" s="15">
        <v>0</v>
      </c>
      <c r="J12" s="14">
        <v>0</v>
      </c>
      <c r="K12" s="15">
        <v>0</v>
      </c>
      <c r="L12" s="14">
        <v>0</v>
      </c>
      <c r="M12" s="15">
        <v>0</v>
      </c>
      <c r="N12" s="14">
        <v>5.1</v>
      </c>
      <c r="O12" s="15">
        <v>1</v>
      </c>
      <c r="P12" s="14">
        <v>0</v>
      </c>
      <c r="Q12" s="15">
        <v>0</v>
      </c>
      <c r="R12" s="14">
        <v>4.54</v>
      </c>
      <c r="S12" s="15">
        <v>1</v>
      </c>
      <c r="T12" s="14">
        <v>0</v>
      </c>
      <c r="U12" s="15">
        <v>0</v>
      </c>
      <c r="V12" s="14">
        <v>2.74</v>
      </c>
      <c r="W12" s="15">
        <v>1</v>
      </c>
      <c r="X12" s="14">
        <v>3.08</v>
      </c>
      <c r="Y12" s="15">
        <v>1</v>
      </c>
      <c r="Z12" s="14">
        <v>1.72</v>
      </c>
      <c r="AA12" s="15">
        <v>1</v>
      </c>
      <c r="AB12" s="30">
        <f t="shared" si="0"/>
        <v>33.5</v>
      </c>
      <c r="AC12" s="15">
        <f t="shared" si="1"/>
        <v>9</v>
      </c>
    </row>
    <row r="13" s="3" customFormat="1" ht="25.5" customHeight="1" spans="1:29">
      <c r="A13" s="52" t="s">
        <v>24</v>
      </c>
      <c r="B13" s="14">
        <f>4.36+5.16</f>
        <v>9.52</v>
      </c>
      <c r="C13" s="15">
        <v>2</v>
      </c>
      <c r="D13" s="14">
        <v>4.66</v>
      </c>
      <c r="E13" s="15">
        <v>1</v>
      </c>
      <c r="F13" s="14">
        <v>2.9</v>
      </c>
      <c r="G13" s="15">
        <v>1</v>
      </c>
      <c r="H13" s="14">
        <v>0</v>
      </c>
      <c r="I13" s="15">
        <v>0</v>
      </c>
      <c r="J13" s="14">
        <v>0</v>
      </c>
      <c r="K13" s="15">
        <v>0</v>
      </c>
      <c r="L13" s="14">
        <v>0</v>
      </c>
      <c r="M13" s="15">
        <v>0</v>
      </c>
      <c r="N13" s="14">
        <v>5.2</v>
      </c>
      <c r="O13" s="15">
        <v>1</v>
      </c>
      <c r="P13" s="14">
        <v>6.02</v>
      </c>
      <c r="Q13" s="15">
        <v>1</v>
      </c>
      <c r="R13" s="14">
        <v>4.8</v>
      </c>
      <c r="S13" s="15">
        <v>1</v>
      </c>
      <c r="T13" s="14">
        <v>0</v>
      </c>
      <c r="U13" s="15">
        <v>0</v>
      </c>
      <c r="V13" s="14">
        <v>2.72</v>
      </c>
      <c r="W13" s="15">
        <v>1</v>
      </c>
      <c r="X13" s="14">
        <v>0</v>
      </c>
      <c r="Y13" s="15">
        <v>0</v>
      </c>
      <c r="Z13" s="14">
        <v>1.58</v>
      </c>
      <c r="AA13" s="15">
        <v>1</v>
      </c>
      <c r="AB13" s="30">
        <f t="shared" si="0"/>
        <v>37.4</v>
      </c>
      <c r="AC13" s="15">
        <f t="shared" si="1"/>
        <v>9</v>
      </c>
    </row>
    <row r="14" s="3" customFormat="1" ht="25.5" customHeight="1" spans="1:29">
      <c r="A14" s="52" t="s">
        <v>25</v>
      </c>
      <c r="B14" s="14">
        <f>5.2+5.84</f>
        <v>11.04</v>
      </c>
      <c r="C14" s="15">
        <v>2</v>
      </c>
      <c r="D14" s="14">
        <v>5.28</v>
      </c>
      <c r="E14" s="15">
        <v>1</v>
      </c>
      <c r="F14" s="14">
        <v>4.82</v>
      </c>
      <c r="G14" s="15">
        <v>1</v>
      </c>
      <c r="H14" s="14">
        <v>5.52</v>
      </c>
      <c r="I14" s="15">
        <v>1</v>
      </c>
      <c r="J14" s="14">
        <v>0</v>
      </c>
      <c r="K14" s="15">
        <v>0</v>
      </c>
      <c r="L14" s="14">
        <v>5.6</v>
      </c>
      <c r="M14" s="15">
        <v>1</v>
      </c>
      <c r="N14" s="14">
        <v>4.88</v>
      </c>
      <c r="O14" s="15">
        <v>1</v>
      </c>
      <c r="P14" s="14">
        <v>0</v>
      </c>
      <c r="Q14" s="15">
        <v>0</v>
      </c>
      <c r="R14" s="14">
        <v>5.04</v>
      </c>
      <c r="S14" s="15">
        <v>1</v>
      </c>
      <c r="T14" s="14">
        <v>0</v>
      </c>
      <c r="U14" s="15">
        <v>0</v>
      </c>
      <c r="V14" s="14">
        <v>0</v>
      </c>
      <c r="W14" s="15">
        <v>0</v>
      </c>
      <c r="X14" s="14">
        <v>0</v>
      </c>
      <c r="Y14" s="15">
        <v>0</v>
      </c>
      <c r="Z14" s="14">
        <v>2.6</v>
      </c>
      <c r="AA14" s="15">
        <v>1</v>
      </c>
      <c r="AB14" s="30">
        <f t="shared" si="0"/>
        <v>44.78</v>
      </c>
      <c r="AC14" s="15">
        <f t="shared" si="1"/>
        <v>9</v>
      </c>
    </row>
    <row r="15" s="3" customFormat="1" ht="25.5" customHeight="1" spans="1:29">
      <c r="A15" s="52" t="s">
        <v>26</v>
      </c>
      <c r="B15" s="14">
        <f>4.3+4.62</f>
        <v>8.92</v>
      </c>
      <c r="C15" s="15">
        <v>2</v>
      </c>
      <c r="D15" s="14">
        <v>4.42</v>
      </c>
      <c r="E15" s="15">
        <v>1</v>
      </c>
      <c r="F15" s="14">
        <v>3.88</v>
      </c>
      <c r="G15" s="15">
        <v>1</v>
      </c>
      <c r="H15" s="14">
        <v>2.5</v>
      </c>
      <c r="I15" s="15">
        <v>1</v>
      </c>
      <c r="J15" s="14">
        <v>0</v>
      </c>
      <c r="K15" s="15">
        <v>0</v>
      </c>
      <c r="L15" s="14">
        <v>0</v>
      </c>
      <c r="M15" s="15">
        <v>0</v>
      </c>
      <c r="N15" s="14">
        <v>5.7</v>
      </c>
      <c r="O15" s="15">
        <v>1</v>
      </c>
      <c r="P15" s="14">
        <v>5.5</v>
      </c>
      <c r="Q15" s="15">
        <v>1</v>
      </c>
      <c r="R15" s="14">
        <v>6.12</v>
      </c>
      <c r="S15" s="15">
        <v>1</v>
      </c>
      <c r="T15" s="14">
        <v>0</v>
      </c>
      <c r="U15" s="15">
        <v>0</v>
      </c>
      <c r="V15" s="14">
        <v>4.02</v>
      </c>
      <c r="W15" s="15">
        <v>1</v>
      </c>
      <c r="X15" s="14">
        <v>0</v>
      </c>
      <c r="Y15" s="15">
        <v>0</v>
      </c>
      <c r="Z15" s="14">
        <v>2.34</v>
      </c>
      <c r="AA15" s="15">
        <v>1</v>
      </c>
      <c r="AB15" s="30">
        <f t="shared" si="0"/>
        <v>43.4</v>
      </c>
      <c r="AC15" s="15">
        <f t="shared" si="1"/>
        <v>10</v>
      </c>
    </row>
    <row r="16" s="3" customFormat="1" ht="25.5" customHeight="1" spans="1:29">
      <c r="A16" s="52" t="s">
        <v>27</v>
      </c>
      <c r="B16" s="14">
        <f>4.08+3.84</f>
        <v>7.92</v>
      </c>
      <c r="C16" s="15">
        <v>2</v>
      </c>
      <c r="D16" s="14">
        <v>4.28</v>
      </c>
      <c r="E16" s="15">
        <v>1</v>
      </c>
      <c r="F16" s="14">
        <v>2.84</v>
      </c>
      <c r="G16" s="15">
        <v>1</v>
      </c>
      <c r="H16" s="14">
        <v>0</v>
      </c>
      <c r="I16" s="15">
        <v>0</v>
      </c>
      <c r="J16" s="14">
        <v>0</v>
      </c>
      <c r="K16" s="15">
        <v>0</v>
      </c>
      <c r="L16" s="14">
        <v>0</v>
      </c>
      <c r="M16" s="15">
        <v>0</v>
      </c>
      <c r="N16" s="14">
        <v>5.14</v>
      </c>
      <c r="O16" s="15">
        <v>1</v>
      </c>
      <c r="P16" s="14">
        <v>0</v>
      </c>
      <c r="Q16" s="15">
        <v>0</v>
      </c>
      <c r="R16" s="14">
        <v>5.72</v>
      </c>
      <c r="S16" s="15">
        <v>1</v>
      </c>
      <c r="T16" s="14">
        <v>0</v>
      </c>
      <c r="U16" s="15">
        <v>0</v>
      </c>
      <c r="V16" s="14">
        <v>0</v>
      </c>
      <c r="W16" s="15">
        <v>0</v>
      </c>
      <c r="X16" s="14">
        <v>0</v>
      </c>
      <c r="Y16" s="15">
        <v>0</v>
      </c>
      <c r="Z16" s="14">
        <v>2.16</v>
      </c>
      <c r="AA16" s="15">
        <v>1</v>
      </c>
      <c r="AB16" s="30">
        <f t="shared" si="0"/>
        <v>28.06</v>
      </c>
      <c r="AC16" s="15">
        <f t="shared" si="1"/>
        <v>7</v>
      </c>
    </row>
    <row r="17" s="3" customFormat="1" ht="25.5" customHeight="1" spans="1:29">
      <c r="A17" s="52" t="s">
        <v>28</v>
      </c>
      <c r="B17" s="14">
        <f>4.76+3.82</f>
        <v>8.58</v>
      </c>
      <c r="C17" s="15">
        <v>2</v>
      </c>
      <c r="D17" s="14">
        <v>3.84</v>
      </c>
      <c r="E17" s="15">
        <v>1</v>
      </c>
      <c r="F17" s="14">
        <v>4.52</v>
      </c>
      <c r="G17" s="15">
        <v>1</v>
      </c>
      <c r="H17" s="14">
        <v>0</v>
      </c>
      <c r="I17" s="15">
        <v>0</v>
      </c>
      <c r="J17" s="14">
        <v>0</v>
      </c>
      <c r="K17" s="15">
        <v>0</v>
      </c>
      <c r="L17" s="14">
        <v>0</v>
      </c>
      <c r="M17" s="15">
        <v>0</v>
      </c>
      <c r="N17" s="14">
        <v>6.02</v>
      </c>
      <c r="O17" s="15">
        <v>1</v>
      </c>
      <c r="P17" s="14">
        <v>6.02</v>
      </c>
      <c r="Q17" s="15">
        <v>1</v>
      </c>
      <c r="R17" s="14">
        <v>5</v>
      </c>
      <c r="S17" s="15">
        <v>1</v>
      </c>
      <c r="T17" s="14">
        <v>0</v>
      </c>
      <c r="U17" s="15">
        <v>0</v>
      </c>
      <c r="V17" s="14">
        <v>3.54</v>
      </c>
      <c r="W17" s="15">
        <v>1</v>
      </c>
      <c r="X17" s="14">
        <v>0</v>
      </c>
      <c r="Y17" s="15">
        <v>0</v>
      </c>
      <c r="Z17" s="14">
        <v>1.98</v>
      </c>
      <c r="AA17" s="15">
        <v>1</v>
      </c>
      <c r="AB17" s="30">
        <f t="shared" si="0"/>
        <v>39.5</v>
      </c>
      <c r="AC17" s="15">
        <f t="shared" si="1"/>
        <v>9</v>
      </c>
    </row>
    <row r="18" s="3" customFormat="1" ht="25.5" customHeight="1" spans="1:29">
      <c r="A18" s="52" t="s">
        <v>29</v>
      </c>
      <c r="B18" s="14">
        <f>4.4+4.1</f>
        <v>8.5</v>
      </c>
      <c r="C18" s="15">
        <v>2</v>
      </c>
      <c r="D18" s="14">
        <v>4.24</v>
      </c>
      <c r="E18" s="15">
        <v>1</v>
      </c>
      <c r="F18" s="14">
        <v>4.48</v>
      </c>
      <c r="G18" s="15">
        <v>1</v>
      </c>
      <c r="H18" s="14">
        <v>5.34</v>
      </c>
      <c r="I18" s="15">
        <v>1</v>
      </c>
      <c r="J18" s="14">
        <v>0</v>
      </c>
      <c r="K18" s="15">
        <v>0</v>
      </c>
      <c r="L18" s="14">
        <v>0</v>
      </c>
      <c r="M18" s="15">
        <v>0</v>
      </c>
      <c r="N18" s="14">
        <v>5.16</v>
      </c>
      <c r="O18" s="15">
        <v>1</v>
      </c>
      <c r="P18" s="14">
        <v>0</v>
      </c>
      <c r="Q18" s="15">
        <v>0</v>
      </c>
      <c r="R18" s="14">
        <v>4.88</v>
      </c>
      <c r="S18" s="15">
        <v>1</v>
      </c>
      <c r="T18" s="14">
        <v>0</v>
      </c>
      <c r="U18" s="15">
        <v>0</v>
      </c>
      <c r="V18" s="14">
        <v>3.04</v>
      </c>
      <c r="W18" s="15">
        <v>1</v>
      </c>
      <c r="X18" s="14">
        <v>4.6</v>
      </c>
      <c r="Y18" s="15">
        <v>1</v>
      </c>
      <c r="Z18" s="14">
        <v>2</v>
      </c>
      <c r="AA18" s="15">
        <v>1</v>
      </c>
      <c r="AB18" s="30">
        <f t="shared" si="0"/>
        <v>42.24</v>
      </c>
      <c r="AC18" s="15">
        <f t="shared" si="1"/>
        <v>10</v>
      </c>
    </row>
    <row r="19" s="3" customFormat="1" ht="25.5" customHeight="1" spans="1:29">
      <c r="A19" s="52" t="s">
        <v>30</v>
      </c>
      <c r="B19" s="14">
        <f>4.9+5.98</f>
        <v>10.88</v>
      </c>
      <c r="C19" s="15">
        <v>2</v>
      </c>
      <c r="D19" s="14">
        <v>4.16</v>
      </c>
      <c r="E19" s="15">
        <v>1</v>
      </c>
      <c r="F19" s="14">
        <v>0</v>
      </c>
      <c r="G19" s="15">
        <v>0</v>
      </c>
      <c r="H19" s="14">
        <v>0</v>
      </c>
      <c r="I19" s="15">
        <v>0</v>
      </c>
      <c r="J19" s="14">
        <v>0</v>
      </c>
      <c r="K19" s="15">
        <v>0</v>
      </c>
      <c r="L19" s="14">
        <v>0</v>
      </c>
      <c r="M19" s="15">
        <v>0</v>
      </c>
      <c r="N19" s="14">
        <v>5.74</v>
      </c>
      <c r="O19" s="15">
        <v>1</v>
      </c>
      <c r="P19" s="14">
        <v>5.72</v>
      </c>
      <c r="Q19" s="15">
        <v>1</v>
      </c>
      <c r="R19" s="14">
        <v>5.22</v>
      </c>
      <c r="S19" s="15">
        <v>1</v>
      </c>
      <c r="T19" s="14">
        <v>0</v>
      </c>
      <c r="U19" s="15">
        <v>0</v>
      </c>
      <c r="V19" s="14">
        <v>0</v>
      </c>
      <c r="W19" s="15">
        <v>0</v>
      </c>
      <c r="X19" s="14">
        <v>0</v>
      </c>
      <c r="Y19" s="15">
        <v>0</v>
      </c>
      <c r="Z19" s="14">
        <v>1.72</v>
      </c>
      <c r="AA19" s="15">
        <v>1</v>
      </c>
      <c r="AB19" s="30">
        <f t="shared" si="0"/>
        <v>33.44</v>
      </c>
      <c r="AC19" s="15">
        <f t="shared" si="1"/>
        <v>7</v>
      </c>
    </row>
    <row r="20" s="3" customFormat="1" ht="25.5" customHeight="1" spans="1:29">
      <c r="A20" s="52" t="s">
        <v>31</v>
      </c>
      <c r="B20" s="14">
        <f>5.28+6.08</f>
        <v>11.36</v>
      </c>
      <c r="C20" s="15">
        <v>2</v>
      </c>
      <c r="D20" s="14">
        <v>4.9</v>
      </c>
      <c r="E20" s="15">
        <v>1</v>
      </c>
      <c r="F20" s="14">
        <v>5.7</v>
      </c>
      <c r="G20" s="15">
        <v>1</v>
      </c>
      <c r="H20" s="14">
        <v>0</v>
      </c>
      <c r="I20" s="15">
        <v>0</v>
      </c>
      <c r="J20" s="14">
        <v>0</v>
      </c>
      <c r="K20" s="15">
        <v>0</v>
      </c>
      <c r="L20" s="14">
        <v>0</v>
      </c>
      <c r="M20" s="15">
        <v>0</v>
      </c>
      <c r="N20" s="14">
        <v>4.8</v>
      </c>
      <c r="O20" s="15">
        <v>1</v>
      </c>
      <c r="P20" s="14">
        <v>0</v>
      </c>
      <c r="Q20" s="15">
        <v>0</v>
      </c>
      <c r="R20" s="14">
        <v>6.24</v>
      </c>
      <c r="S20" s="15">
        <v>1</v>
      </c>
      <c r="T20" s="14">
        <v>0</v>
      </c>
      <c r="U20" s="15">
        <v>0</v>
      </c>
      <c r="V20" s="14">
        <v>3.92</v>
      </c>
      <c r="W20" s="15">
        <v>1</v>
      </c>
      <c r="X20" s="14">
        <v>0</v>
      </c>
      <c r="Y20" s="15">
        <v>0</v>
      </c>
      <c r="Z20" s="14">
        <v>2.42</v>
      </c>
      <c r="AA20" s="15">
        <v>1</v>
      </c>
      <c r="AB20" s="30">
        <f t="shared" si="0"/>
        <v>39.34</v>
      </c>
      <c r="AC20" s="15">
        <f t="shared" si="1"/>
        <v>8</v>
      </c>
    </row>
    <row r="21" s="3" customFormat="1" ht="25.5" customHeight="1" spans="1:29">
      <c r="A21" s="52" t="s">
        <v>32</v>
      </c>
      <c r="B21" s="14">
        <f>5.88+5.78</f>
        <v>11.66</v>
      </c>
      <c r="C21" s="15">
        <v>2</v>
      </c>
      <c r="D21" s="14">
        <v>4.86</v>
      </c>
      <c r="E21" s="15">
        <v>1</v>
      </c>
      <c r="F21" s="14">
        <v>4.64</v>
      </c>
      <c r="G21" s="15">
        <v>1</v>
      </c>
      <c r="H21" s="14">
        <v>6.18</v>
      </c>
      <c r="I21" s="15">
        <v>1</v>
      </c>
      <c r="J21" s="14">
        <v>0</v>
      </c>
      <c r="K21" s="15">
        <v>0</v>
      </c>
      <c r="L21" s="14">
        <v>0</v>
      </c>
      <c r="M21" s="15">
        <v>0</v>
      </c>
      <c r="N21" s="14">
        <v>5.78</v>
      </c>
      <c r="O21" s="15">
        <v>1</v>
      </c>
      <c r="P21" s="14">
        <v>6.56</v>
      </c>
      <c r="Q21" s="15">
        <v>1</v>
      </c>
      <c r="R21" s="14">
        <v>6.46</v>
      </c>
      <c r="S21" s="15">
        <v>1</v>
      </c>
      <c r="T21" s="14">
        <v>0</v>
      </c>
      <c r="U21" s="15">
        <v>0</v>
      </c>
      <c r="V21" s="14">
        <v>0</v>
      </c>
      <c r="W21" s="15">
        <v>0</v>
      </c>
      <c r="X21" s="14">
        <v>0</v>
      </c>
      <c r="Y21" s="15">
        <v>0</v>
      </c>
      <c r="Z21" s="14">
        <v>2.68</v>
      </c>
      <c r="AA21" s="15">
        <v>1</v>
      </c>
      <c r="AB21" s="30">
        <f t="shared" si="0"/>
        <v>48.82</v>
      </c>
      <c r="AC21" s="15">
        <f t="shared" si="1"/>
        <v>9</v>
      </c>
    </row>
    <row r="22" s="3" customFormat="1" ht="25.5" customHeight="1" spans="1:29">
      <c r="A22" s="52" t="s">
        <v>33</v>
      </c>
      <c r="B22" s="14">
        <f>4.12+3.96</f>
        <v>8.08</v>
      </c>
      <c r="C22" s="15">
        <v>2</v>
      </c>
      <c r="D22" s="14">
        <v>4.72</v>
      </c>
      <c r="E22" s="15">
        <v>1</v>
      </c>
      <c r="F22" s="14">
        <v>4.6</v>
      </c>
      <c r="G22" s="15">
        <v>1</v>
      </c>
      <c r="H22" s="14">
        <v>0</v>
      </c>
      <c r="I22" s="15">
        <v>0</v>
      </c>
      <c r="J22" s="14">
        <v>0</v>
      </c>
      <c r="K22" s="15">
        <v>0</v>
      </c>
      <c r="L22" s="14">
        <v>0</v>
      </c>
      <c r="M22" s="15">
        <v>0</v>
      </c>
      <c r="N22" s="14">
        <v>5.36</v>
      </c>
      <c r="O22" s="15">
        <v>1</v>
      </c>
      <c r="P22" s="14">
        <v>0</v>
      </c>
      <c r="Q22" s="15">
        <v>0</v>
      </c>
      <c r="R22" s="14">
        <v>4.64</v>
      </c>
      <c r="S22" s="15">
        <v>1</v>
      </c>
      <c r="T22" s="14">
        <v>0</v>
      </c>
      <c r="U22" s="15">
        <v>0</v>
      </c>
      <c r="V22" s="14">
        <v>3.68</v>
      </c>
      <c r="W22" s="15">
        <v>1</v>
      </c>
      <c r="X22" s="14">
        <v>0</v>
      </c>
      <c r="Y22" s="15">
        <v>0</v>
      </c>
      <c r="Z22" s="14">
        <v>2.06</v>
      </c>
      <c r="AA22" s="15">
        <v>1</v>
      </c>
      <c r="AB22" s="30">
        <f t="shared" si="0"/>
        <v>33.14</v>
      </c>
      <c r="AC22" s="15">
        <f t="shared" si="1"/>
        <v>8</v>
      </c>
    </row>
    <row r="23" s="3" customFormat="1" ht="25.5" customHeight="1" spans="1:29">
      <c r="A23" s="52" t="s">
        <v>34</v>
      </c>
      <c r="B23" s="14">
        <f>4.44+3.86</f>
        <v>8.3</v>
      </c>
      <c r="C23" s="15">
        <v>2</v>
      </c>
      <c r="D23" s="14">
        <v>4.4</v>
      </c>
      <c r="E23" s="15">
        <v>1</v>
      </c>
      <c r="F23" s="14">
        <v>0</v>
      </c>
      <c r="G23" s="15">
        <v>0</v>
      </c>
      <c r="H23" s="14">
        <v>4.96</v>
      </c>
      <c r="I23" s="15">
        <v>1</v>
      </c>
      <c r="J23" s="14">
        <v>0</v>
      </c>
      <c r="K23" s="15">
        <v>0</v>
      </c>
      <c r="L23" s="14">
        <v>9.2</v>
      </c>
      <c r="M23" s="15">
        <v>1</v>
      </c>
      <c r="N23" s="14">
        <v>5.6</v>
      </c>
      <c r="O23" s="15">
        <v>1</v>
      </c>
      <c r="P23" s="14">
        <v>6.68</v>
      </c>
      <c r="Q23" s="15">
        <v>1</v>
      </c>
      <c r="R23" s="14">
        <v>6.2</v>
      </c>
      <c r="S23" s="15">
        <v>1</v>
      </c>
      <c r="T23" s="14">
        <v>0</v>
      </c>
      <c r="U23" s="15">
        <v>0</v>
      </c>
      <c r="V23" s="14">
        <v>0</v>
      </c>
      <c r="W23" s="15">
        <v>0</v>
      </c>
      <c r="X23" s="14">
        <v>0</v>
      </c>
      <c r="Y23" s="15">
        <v>0</v>
      </c>
      <c r="Z23" s="14">
        <v>2.34</v>
      </c>
      <c r="AA23" s="15">
        <v>1</v>
      </c>
      <c r="AB23" s="30">
        <f t="shared" si="0"/>
        <v>47.68</v>
      </c>
      <c r="AC23" s="15">
        <f t="shared" si="1"/>
        <v>9</v>
      </c>
    </row>
    <row r="24" s="3" customFormat="1" ht="25.5" customHeight="1" spans="1:29">
      <c r="A24" s="52" t="s">
        <v>35</v>
      </c>
      <c r="B24" s="14">
        <f>4.56+3.72</f>
        <v>8.28</v>
      </c>
      <c r="C24" s="15">
        <v>2</v>
      </c>
      <c r="D24" s="14">
        <v>3.04</v>
      </c>
      <c r="E24" s="15">
        <v>1</v>
      </c>
      <c r="F24" s="14">
        <v>5.78</v>
      </c>
      <c r="G24" s="15">
        <v>1</v>
      </c>
      <c r="H24" s="14">
        <v>0</v>
      </c>
      <c r="I24" s="15">
        <v>0</v>
      </c>
      <c r="J24" s="14">
        <v>0</v>
      </c>
      <c r="K24" s="15">
        <v>0</v>
      </c>
      <c r="L24" s="14">
        <v>0</v>
      </c>
      <c r="M24" s="15">
        <v>0</v>
      </c>
      <c r="N24" s="14">
        <v>5.08</v>
      </c>
      <c r="O24" s="15">
        <v>1</v>
      </c>
      <c r="P24" s="14">
        <v>4.42</v>
      </c>
      <c r="Q24" s="15">
        <v>1</v>
      </c>
      <c r="R24" s="14">
        <v>4.72</v>
      </c>
      <c r="S24" s="15">
        <v>1</v>
      </c>
      <c r="T24" s="14">
        <v>0</v>
      </c>
      <c r="U24" s="15">
        <v>0</v>
      </c>
      <c r="V24" s="14">
        <v>4.08</v>
      </c>
      <c r="W24" s="15">
        <v>1</v>
      </c>
      <c r="X24" s="14">
        <v>0</v>
      </c>
      <c r="Y24" s="15">
        <v>0</v>
      </c>
      <c r="Z24" s="14">
        <v>2.02</v>
      </c>
      <c r="AA24" s="15">
        <v>1</v>
      </c>
      <c r="AB24" s="30">
        <f t="shared" si="0"/>
        <v>37.42</v>
      </c>
      <c r="AC24" s="15">
        <f t="shared" si="1"/>
        <v>9</v>
      </c>
    </row>
    <row r="25" s="3" customFormat="1" ht="25.5" customHeight="1" spans="1:29">
      <c r="A25" s="52" t="s">
        <v>36</v>
      </c>
      <c r="B25" s="14">
        <f>4.26+3.2</f>
        <v>7.46</v>
      </c>
      <c r="C25" s="15">
        <v>2</v>
      </c>
      <c r="D25" s="14">
        <v>4.64</v>
      </c>
      <c r="E25" s="15">
        <v>1</v>
      </c>
      <c r="F25" s="14">
        <v>4</v>
      </c>
      <c r="G25" s="15">
        <v>1</v>
      </c>
      <c r="H25" s="14">
        <v>4.86</v>
      </c>
      <c r="I25" s="15">
        <v>1</v>
      </c>
      <c r="J25" s="14">
        <v>0</v>
      </c>
      <c r="K25" s="15">
        <v>0</v>
      </c>
      <c r="L25" s="14">
        <v>0</v>
      </c>
      <c r="M25" s="15">
        <v>0</v>
      </c>
      <c r="N25" s="14">
        <v>5.76</v>
      </c>
      <c r="O25" s="15">
        <v>1</v>
      </c>
      <c r="P25" s="14">
        <v>0</v>
      </c>
      <c r="Q25" s="15">
        <v>0</v>
      </c>
      <c r="R25" s="14">
        <v>5.68</v>
      </c>
      <c r="S25" s="15">
        <v>1</v>
      </c>
      <c r="T25" s="14">
        <v>0</v>
      </c>
      <c r="U25" s="15">
        <v>0</v>
      </c>
      <c r="V25" s="14">
        <v>2.78</v>
      </c>
      <c r="W25" s="15">
        <v>1</v>
      </c>
      <c r="X25" s="14">
        <v>0</v>
      </c>
      <c r="Y25" s="15">
        <v>0</v>
      </c>
      <c r="Z25" s="14">
        <v>1.66</v>
      </c>
      <c r="AA25" s="15">
        <v>1</v>
      </c>
      <c r="AB25" s="30">
        <f t="shared" si="0"/>
        <v>36.84</v>
      </c>
      <c r="AC25" s="15">
        <f t="shared" si="1"/>
        <v>9</v>
      </c>
    </row>
    <row r="26" s="3" customFormat="1" ht="25.5" customHeight="1" spans="1:29">
      <c r="A26" s="52" t="s">
        <v>37</v>
      </c>
      <c r="B26" s="14">
        <f>4.76+4.44</f>
        <v>9.2</v>
      </c>
      <c r="C26" s="15">
        <v>2</v>
      </c>
      <c r="D26" s="14">
        <v>3.74</v>
      </c>
      <c r="E26" s="15">
        <v>1</v>
      </c>
      <c r="F26" s="14">
        <v>4.44</v>
      </c>
      <c r="G26" s="15">
        <v>1</v>
      </c>
      <c r="H26" s="14">
        <v>0</v>
      </c>
      <c r="I26" s="15">
        <v>0</v>
      </c>
      <c r="J26" s="14">
        <v>0</v>
      </c>
      <c r="K26" s="15">
        <v>0</v>
      </c>
      <c r="L26" s="14">
        <v>0</v>
      </c>
      <c r="M26" s="15">
        <v>0</v>
      </c>
      <c r="N26" s="14">
        <v>5.28</v>
      </c>
      <c r="O26" s="15">
        <v>1</v>
      </c>
      <c r="P26" s="14">
        <v>4.02</v>
      </c>
      <c r="Q26" s="15">
        <v>1</v>
      </c>
      <c r="R26" s="14">
        <v>4.06</v>
      </c>
      <c r="S26" s="15">
        <v>1</v>
      </c>
      <c r="T26" s="14">
        <v>0</v>
      </c>
      <c r="U26" s="15">
        <v>0</v>
      </c>
      <c r="V26" s="14">
        <v>0</v>
      </c>
      <c r="W26" s="15">
        <v>0</v>
      </c>
      <c r="X26" s="14">
        <v>5.54</v>
      </c>
      <c r="Y26" s="15">
        <v>1</v>
      </c>
      <c r="Z26" s="14">
        <v>2.08</v>
      </c>
      <c r="AA26" s="15">
        <v>1</v>
      </c>
      <c r="AB26" s="30">
        <f t="shared" si="0"/>
        <v>38.36</v>
      </c>
      <c r="AC26" s="15">
        <f t="shared" si="1"/>
        <v>9</v>
      </c>
    </row>
    <row r="27" s="3" customFormat="1" ht="25.5" customHeight="1" spans="1:29">
      <c r="A27" s="52" t="s">
        <v>38</v>
      </c>
      <c r="B27" s="14">
        <f>5.02+6.1</f>
        <v>11.12</v>
      </c>
      <c r="C27" s="15">
        <v>2</v>
      </c>
      <c r="D27" s="14">
        <v>0</v>
      </c>
      <c r="E27" s="15">
        <v>0</v>
      </c>
      <c r="F27" s="14">
        <v>3.58</v>
      </c>
      <c r="G27" s="15">
        <v>1</v>
      </c>
      <c r="H27" s="14">
        <v>0</v>
      </c>
      <c r="I27" s="15">
        <v>0</v>
      </c>
      <c r="J27" s="14">
        <v>0</v>
      </c>
      <c r="K27" s="15">
        <v>0</v>
      </c>
      <c r="L27" s="14">
        <v>0</v>
      </c>
      <c r="M27" s="15">
        <v>0</v>
      </c>
      <c r="N27" s="14">
        <v>4.76</v>
      </c>
      <c r="O27" s="15">
        <v>1</v>
      </c>
      <c r="P27" s="14">
        <v>5.18</v>
      </c>
      <c r="Q27" s="15">
        <v>1</v>
      </c>
      <c r="R27" s="14">
        <v>5.66</v>
      </c>
      <c r="S27" s="15">
        <v>1</v>
      </c>
      <c r="T27" s="14">
        <v>0</v>
      </c>
      <c r="U27" s="15">
        <v>0</v>
      </c>
      <c r="V27" s="14">
        <v>3.16</v>
      </c>
      <c r="W27" s="15">
        <v>1</v>
      </c>
      <c r="X27" s="14">
        <v>0</v>
      </c>
      <c r="Y27" s="15">
        <v>0</v>
      </c>
      <c r="Z27" s="14">
        <v>2.88</v>
      </c>
      <c r="AA27" s="15">
        <v>1</v>
      </c>
      <c r="AB27" s="30">
        <f t="shared" si="0"/>
        <v>36.34</v>
      </c>
      <c r="AC27" s="15">
        <f t="shared" si="1"/>
        <v>8</v>
      </c>
    </row>
    <row r="28" s="3" customFormat="1" ht="25.5" customHeight="1" spans="1:29">
      <c r="A28" s="52" t="s">
        <v>39</v>
      </c>
      <c r="B28" s="14">
        <f>5+5.36</f>
        <v>10.36</v>
      </c>
      <c r="C28" s="15">
        <v>2</v>
      </c>
      <c r="D28" s="14">
        <v>7.7</v>
      </c>
      <c r="E28" s="15">
        <v>1</v>
      </c>
      <c r="F28" s="14">
        <v>3.44</v>
      </c>
      <c r="G28" s="15">
        <v>1</v>
      </c>
      <c r="H28" s="14">
        <v>5.76</v>
      </c>
      <c r="I28" s="15">
        <v>1</v>
      </c>
      <c r="J28" s="14">
        <v>0</v>
      </c>
      <c r="K28" s="15">
        <v>0</v>
      </c>
      <c r="L28" s="14">
        <v>0</v>
      </c>
      <c r="M28" s="15">
        <v>0</v>
      </c>
      <c r="N28" s="14">
        <v>5.14</v>
      </c>
      <c r="O28" s="15">
        <v>1</v>
      </c>
      <c r="P28" s="14">
        <v>0</v>
      </c>
      <c r="Q28" s="15">
        <v>0</v>
      </c>
      <c r="R28" s="14">
        <f>1.94+3.36</f>
        <v>5.3</v>
      </c>
      <c r="S28" s="15">
        <v>2</v>
      </c>
      <c r="T28" s="14">
        <v>0</v>
      </c>
      <c r="U28" s="15">
        <v>0</v>
      </c>
      <c r="V28" s="14">
        <v>0</v>
      </c>
      <c r="W28" s="15">
        <v>0</v>
      </c>
      <c r="X28" s="14">
        <v>0</v>
      </c>
      <c r="Y28" s="15">
        <v>0</v>
      </c>
      <c r="Z28" s="14">
        <v>2.62</v>
      </c>
      <c r="AA28" s="15">
        <v>1</v>
      </c>
      <c r="AB28" s="30">
        <f t="shared" si="0"/>
        <v>40.32</v>
      </c>
      <c r="AC28" s="15">
        <f t="shared" si="1"/>
        <v>9</v>
      </c>
    </row>
    <row r="29" s="3" customFormat="1" ht="25.5" customHeight="1" spans="1:29">
      <c r="A29" s="52" t="s">
        <v>40</v>
      </c>
      <c r="B29" s="14">
        <f>3.54+4.32</f>
        <v>7.86</v>
      </c>
      <c r="C29" s="15">
        <v>2</v>
      </c>
      <c r="D29" s="14">
        <v>0</v>
      </c>
      <c r="E29" s="15">
        <v>0</v>
      </c>
      <c r="F29" s="14">
        <v>4.92</v>
      </c>
      <c r="G29" s="15">
        <v>1</v>
      </c>
      <c r="H29" s="14">
        <v>0</v>
      </c>
      <c r="I29" s="15">
        <v>0</v>
      </c>
      <c r="J29" s="14">
        <v>0</v>
      </c>
      <c r="K29" s="15">
        <v>0</v>
      </c>
      <c r="L29" s="14">
        <v>0</v>
      </c>
      <c r="M29" s="15">
        <v>0</v>
      </c>
      <c r="N29" s="14">
        <v>6.1</v>
      </c>
      <c r="O29" s="15">
        <v>1</v>
      </c>
      <c r="P29" s="14">
        <v>5.7</v>
      </c>
      <c r="Q29" s="15">
        <v>1</v>
      </c>
      <c r="R29" s="14">
        <v>5.26</v>
      </c>
      <c r="S29" s="15">
        <v>1</v>
      </c>
      <c r="T29" s="14">
        <v>0</v>
      </c>
      <c r="U29" s="15">
        <v>0</v>
      </c>
      <c r="V29" s="14">
        <v>4.2</v>
      </c>
      <c r="W29" s="15">
        <v>1</v>
      </c>
      <c r="X29" s="14">
        <v>0</v>
      </c>
      <c r="Y29" s="15">
        <v>0</v>
      </c>
      <c r="Z29" s="14">
        <v>2.9</v>
      </c>
      <c r="AA29" s="15">
        <v>1</v>
      </c>
      <c r="AB29" s="30">
        <f t="shared" si="0"/>
        <v>36.94</v>
      </c>
      <c r="AC29" s="15">
        <f t="shared" si="1"/>
        <v>8</v>
      </c>
    </row>
    <row r="30" s="3" customFormat="1" ht="25.5" customHeight="1" spans="1:29">
      <c r="A30" s="52" t="s">
        <v>41</v>
      </c>
      <c r="B30" s="14">
        <f>4.28+3.98</f>
        <v>8.26</v>
      </c>
      <c r="C30" s="15">
        <v>2</v>
      </c>
      <c r="D30" s="14">
        <v>4.28</v>
      </c>
      <c r="E30" s="15">
        <v>1</v>
      </c>
      <c r="F30" s="14">
        <v>4.92</v>
      </c>
      <c r="G30" s="15">
        <v>1</v>
      </c>
      <c r="H30" s="14">
        <v>0</v>
      </c>
      <c r="I30" s="15">
        <v>0</v>
      </c>
      <c r="J30" s="14">
        <v>0</v>
      </c>
      <c r="K30" s="15">
        <v>0</v>
      </c>
      <c r="L30" s="14">
        <v>0</v>
      </c>
      <c r="M30" s="15">
        <v>0</v>
      </c>
      <c r="N30" s="14">
        <v>5.4</v>
      </c>
      <c r="O30" s="15">
        <v>1</v>
      </c>
      <c r="P30" s="14">
        <v>5.86</v>
      </c>
      <c r="Q30" s="15">
        <v>1</v>
      </c>
      <c r="R30" s="14">
        <v>4.52</v>
      </c>
      <c r="S30" s="15">
        <v>1</v>
      </c>
      <c r="T30" s="14">
        <v>0</v>
      </c>
      <c r="U30" s="15">
        <v>0</v>
      </c>
      <c r="V30" s="14">
        <v>2.96</v>
      </c>
      <c r="W30" s="15">
        <v>1</v>
      </c>
      <c r="X30" s="14">
        <v>0</v>
      </c>
      <c r="Y30" s="15">
        <v>0</v>
      </c>
      <c r="Z30" s="14">
        <v>1.62</v>
      </c>
      <c r="AA30" s="15">
        <v>1</v>
      </c>
      <c r="AB30" s="30">
        <f t="shared" si="0"/>
        <v>37.82</v>
      </c>
      <c r="AC30" s="15">
        <f t="shared" si="1"/>
        <v>9</v>
      </c>
    </row>
    <row r="31" s="3" customFormat="1" ht="25.5" customHeight="1" spans="1:29">
      <c r="A31" s="52" t="s">
        <v>42</v>
      </c>
      <c r="B31" s="14">
        <f>4.44+3.92</f>
        <v>8.36</v>
      </c>
      <c r="C31" s="15">
        <v>2</v>
      </c>
      <c r="D31" s="14">
        <v>7.18</v>
      </c>
      <c r="E31" s="15">
        <v>1</v>
      </c>
      <c r="F31" s="14">
        <v>6.06</v>
      </c>
      <c r="G31" s="15">
        <v>1</v>
      </c>
      <c r="H31" s="14">
        <v>5.76</v>
      </c>
      <c r="I31" s="15">
        <v>1</v>
      </c>
      <c r="J31" s="14">
        <v>0</v>
      </c>
      <c r="K31" s="15">
        <v>0</v>
      </c>
      <c r="L31" s="14">
        <v>0</v>
      </c>
      <c r="M31" s="15">
        <v>0</v>
      </c>
      <c r="N31" s="14">
        <v>5.58</v>
      </c>
      <c r="O31" s="15">
        <v>1</v>
      </c>
      <c r="P31" s="14">
        <v>0</v>
      </c>
      <c r="Q31" s="15">
        <v>0</v>
      </c>
      <c r="R31" s="14">
        <v>4.82</v>
      </c>
      <c r="S31" s="15">
        <v>1</v>
      </c>
      <c r="T31" s="14">
        <v>0</v>
      </c>
      <c r="U31" s="15">
        <v>0</v>
      </c>
      <c r="V31" s="14">
        <v>2.98</v>
      </c>
      <c r="W31" s="15">
        <v>1</v>
      </c>
      <c r="X31" s="14">
        <v>0</v>
      </c>
      <c r="Y31" s="15">
        <v>0</v>
      </c>
      <c r="Z31" s="14">
        <v>2.28</v>
      </c>
      <c r="AA31" s="15">
        <v>1</v>
      </c>
      <c r="AB31" s="30">
        <f t="shared" si="0"/>
        <v>43.02</v>
      </c>
      <c r="AC31" s="15">
        <f t="shared" si="1"/>
        <v>9</v>
      </c>
    </row>
    <row r="32" s="3" customFormat="1" ht="25.5" customHeight="1" spans="1:29">
      <c r="A32" s="52" t="s">
        <v>43</v>
      </c>
      <c r="B32" s="14">
        <f>3.98+4.2</f>
        <v>8.18</v>
      </c>
      <c r="C32" s="15">
        <v>2</v>
      </c>
      <c r="D32" s="14">
        <v>5.56</v>
      </c>
      <c r="E32" s="15">
        <v>1</v>
      </c>
      <c r="F32" s="14">
        <v>5.98</v>
      </c>
      <c r="G32" s="15">
        <v>1</v>
      </c>
      <c r="H32" s="14">
        <v>0</v>
      </c>
      <c r="I32" s="15">
        <v>0</v>
      </c>
      <c r="J32" s="14">
        <v>0</v>
      </c>
      <c r="K32" s="15">
        <v>0</v>
      </c>
      <c r="L32" s="14">
        <v>8</v>
      </c>
      <c r="M32" s="15">
        <v>1</v>
      </c>
      <c r="N32" s="14">
        <v>5.52</v>
      </c>
      <c r="O32" s="15">
        <v>1</v>
      </c>
      <c r="P32" s="14">
        <v>3.66</v>
      </c>
      <c r="Q32" s="15">
        <v>1</v>
      </c>
      <c r="R32" s="14">
        <v>4.58</v>
      </c>
      <c r="S32" s="15">
        <v>1</v>
      </c>
      <c r="T32" s="14">
        <v>0</v>
      </c>
      <c r="U32" s="15">
        <v>0</v>
      </c>
      <c r="V32" s="14">
        <v>2.66</v>
      </c>
      <c r="W32" s="15">
        <v>1</v>
      </c>
      <c r="X32" s="14">
        <v>0</v>
      </c>
      <c r="Y32" s="15">
        <v>0</v>
      </c>
      <c r="Z32" s="14">
        <v>1.92</v>
      </c>
      <c r="AA32" s="15">
        <v>1</v>
      </c>
      <c r="AB32" s="30">
        <f t="shared" si="0"/>
        <v>46.06</v>
      </c>
      <c r="AC32" s="15">
        <f t="shared" si="1"/>
        <v>10</v>
      </c>
    </row>
    <row r="33" s="3" customFormat="1" ht="25.5" hidden="1" customHeight="1" spans="1:29">
      <c r="A33" s="52" t="s">
        <v>44</v>
      </c>
      <c r="B33" s="14">
        <v>0</v>
      </c>
      <c r="C33" s="15">
        <v>0</v>
      </c>
      <c r="D33" s="14">
        <v>0</v>
      </c>
      <c r="E33" s="15">
        <v>0</v>
      </c>
      <c r="F33" s="14">
        <v>0</v>
      </c>
      <c r="G33" s="15">
        <v>0</v>
      </c>
      <c r="H33" s="14">
        <v>0</v>
      </c>
      <c r="I33" s="15">
        <v>0</v>
      </c>
      <c r="J33" s="14">
        <v>0</v>
      </c>
      <c r="K33" s="15">
        <v>0</v>
      </c>
      <c r="L33" s="14">
        <v>0</v>
      </c>
      <c r="M33" s="15">
        <v>0</v>
      </c>
      <c r="N33" s="14">
        <v>0</v>
      </c>
      <c r="O33" s="15">
        <v>0</v>
      </c>
      <c r="P33" s="14">
        <v>0</v>
      </c>
      <c r="Q33" s="15">
        <v>0</v>
      </c>
      <c r="R33" s="14">
        <v>0</v>
      </c>
      <c r="S33" s="15">
        <v>0</v>
      </c>
      <c r="T33" s="14">
        <v>0</v>
      </c>
      <c r="U33" s="15">
        <v>0</v>
      </c>
      <c r="V33" s="14">
        <v>0</v>
      </c>
      <c r="W33" s="15">
        <v>0</v>
      </c>
      <c r="X33" s="14">
        <v>0</v>
      </c>
      <c r="Y33" s="15">
        <v>0</v>
      </c>
      <c r="Z33" s="14">
        <v>0</v>
      </c>
      <c r="AA33" s="15">
        <v>0</v>
      </c>
      <c r="AB33" s="30">
        <f t="shared" si="0"/>
        <v>0</v>
      </c>
      <c r="AC33" s="15">
        <f t="shared" si="1"/>
        <v>0</v>
      </c>
    </row>
    <row r="34" s="3" customFormat="1" ht="25.5" hidden="1" customHeight="1" spans="1:29">
      <c r="A34" s="52" t="s">
        <v>45</v>
      </c>
      <c r="B34" s="14">
        <v>0</v>
      </c>
      <c r="C34" s="15">
        <v>0</v>
      </c>
      <c r="D34" s="14">
        <v>0</v>
      </c>
      <c r="E34" s="15">
        <v>0</v>
      </c>
      <c r="F34" s="14">
        <v>0</v>
      </c>
      <c r="G34" s="15">
        <v>0</v>
      </c>
      <c r="H34" s="14">
        <v>0</v>
      </c>
      <c r="I34" s="15">
        <v>0</v>
      </c>
      <c r="J34" s="14">
        <v>0</v>
      </c>
      <c r="K34" s="15">
        <v>0</v>
      </c>
      <c r="L34" s="14">
        <v>0</v>
      </c>
      <c r="M34" s="15">
        <v>0</v>
      </c>
      <c r="N34" s="14">
        <v>0</v>
      </c>
      <c r="O34" s="15">
        <v>0</v>
      </c>
      <c r="P34" s="14">
        <v>0</v>
      </c>
      <c r="Q34" s="15">
        <v>0</v>
      </c>
      <c r="R34" s="14">
        <v>0</v>
      </c>
      <c r="S34" s="15">
        <v>0</v>
      </c>
      <c r="T34" s="14">
        <v>0</v>
      </c>
      <c r="U34" s="15">
        <v>0</v>
      </c>
      <c r="V34" s="14">
        <v>0</v>
      </c>
      <c r="W34" s="15">
        <v>0</v>
      </c>
      <c r="X34" s="14">
        <v>0</v>
      </c>
      <c r="Y34" s="15">
        <v>0</v>
      </c>
      <c r="Z34" s="14">
        <v>0</v>
      </c>
      <c r="AA34" s="15">
        <v>0</v>
      </c>
      <c r="AB34" s="30">
        <f t="shared" si="0"/>
        <v>0</v>
      </c>
      <c r="AC34" s="15">
        <f t="shared" si="1"/>
        <v>0</v>
      </c>
    </row>
    <row r="35" s="3" customFormat="1" ht="24" hidden="1" customHeight="1" spans="1:29">
      <c r="A35" s="52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14">
        <v>0</v>
      </c>
      <c r="M35" s="15">
        <v>0</v>
      </c>
      <c r="N35" s="14">
        <v>0</v>
      </c>
      <c r="O35" s="15">
        <v>0</v>
      </c>
      <c r="P35" s="14">
        <v>0</v>
      </c>
      <c r="Q35" s="15">
        <v>0</v>
      </c>
      <c r="R35" s="14">
        <v>0</v>
      </c>
      <c r="S35" s="15">
        <v>0</v>
      </c>
      <c r="T35" s="14">
        <v>0</v>
      </c>
      <c r="U35" s="15">
        <v>0</v>
      </c>
      <c r="V35" s="14">
        <v>0</v>
      </c>
      <c r="W35" s="15">
        <v>0</v>
      </c>
      <c r="X35" s="14">
        <v>0</v>
      </c>
      <c r="Y35" s="15">
        <v>0</v>
      </c>
      <c r="Z35" s="14">
        <v>0</v>
      </c>
      <c r="AA35" s="15">
        <v>0</v>
      </c>
      <c r="AB35" s="30">
        <f t="shared" si="0"/>
        <v>0</v>
      </c>
      <c r="AC35" s="15">
        <f t="shared" si="1"/>
        <v>0</v>
      </c>
    </row>
    <row r="36" s="3" customFormat="1" ht="25.5" customHeight="1" spans="1:33">
      <c r="A36" s="53" t="s">
        <v>13</v>
      </c>
      <c r="B36" s="30">
        <f t="shared" ref="B36:AC36" si="2">SUM(B5:B35)</f>
        <v>262.5</v>
      </c>
      <c r="C36" s="15">
        <f t="shared" si="2"/>
        <v>56</v>
      </c>
      <c r="D36" s="30">
        <f t="shared" si="2"/>
        <v>123.1</v>
      </c>
      <c r="E36" s="15">
        <f t="shared" si="2"/>
        <v>25</v>
      </c>
      <c r="F36" s="30">
        <f t="shared" si="2"/>
        <v>102.16</v>
      </c>
      <c r="G36" s="15">
        <f t="shared" si="2"/>
        <v>23</v>
      </c>
      <c r="H36" s="30">
        <f t="shared" si="2"/>
        <v>57.66</v>
      </c>
      <c r="I36" s="15">
        <f t="shared" si="2"/>
        <v>11</v>
      </c>
      <c r="J36" s="30">
        <f t="shared" si="2"/>
        <v>0</v>
      </c>
      <c r="K36" s="30">
        <f t="shared" si="2"/>
        <v>0</v>
      </c>
      <c r="L36" s="30">
        <f t="shared" si="2"/>
        <v>30.18</v>
      </c>
      <c r="M36" s="15">
        <f t="shared" si="2"/>
        <v>4</v>
      </c>
      <c r="N36" s="30">
        <f t="shared" si="2"/>
        <v>141.72</v>
      </c>
      <c r="O36" s="15">
        <f t="shared" si="2"/>
        <v>26</v>
      </c>
      <c r="P36" s="30">
        <f t="shared" si="2"/>
        <v>80.9</v>
      </c>
      <c r="Q36" s="15">
        <f t="shared" si="2"/>
        <v>15</v>
      </c>
      <c r="R36" s="30">
        <f t="shared" si="2"/>
        <v>132.78</v>
      </c>
      <c r="S36" s="15">
        <f t="shared" si="2"/>
        <v>29</v>
      </c>
      <c r="T36" s="30">
        <f t="shared" si="2"/>
        <v>0</v>
      </c>
      <c r="U36" s="30">
        <f t="shared" si="2"/>
        <v>0</v>
      </c>
      <c r="V36" s="30">
        <f t="shared" si="2"/>
        <v>56.32</v>
      </c>
      <c r="W36" s="15">
        <f t="shared" si="2"/>
        <v>18</v>
      </c>
      <c r="X36" s="30">
        <f t="shared" si="2"/>
        <v>13.22</v>
      </c>
      <c r="Y36" s="15">
        <f t="shared" si="2"/>
        <v>3</v>
      </c>
      <c r="Z36" s="30">
        <f t="shared" si="2"/>
        <v>61.22</v>
      </c>
      <c r="AA36" s="15">
        <f t="shared" si="2"/>
        <v>28</v>
      </c>
      <c r="AB36" s="30">
        <f t="shared" si="2"/>
        <v>1061.76</v>
      </c>
      <c r="AC36" s="15">
        <f t="shared" si="2"/>
        <v>238</v>
      </c>
      <c r="AE36" s="31"/>
      <c r="AG36" s="31"/>
    </row>
    <row r="37" s="3" customFormat="1" ht="7.5" hidden="1" customHeight="1" spans="1:33">
      <c r="A37" s="54"/>
      <c r="B37" s="55"/>
      <c r="C37" s="56"/>
      <c r="D37" s="57"/>
      <c r="E37" s="58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57"/>
      <c r="U37" s="58"/>
      <c r="V37" s="57"/>
      <c r="W37" s="58"/>
      <c r="X37" s="57"/>
      <c r="Y37" s="58"/>
      <c r="Z37" s="57"/>
      <c r="AA37" s="58"/>
      <c r="AB37" s="66"/>
      <c r="AC37" s="67"/>
      <c r="AE37" s="31"/>
      <c r="AG37" s="31"/>
    </row>
    <row r="38" s="4" customFormat="1" ht="26.25" customHeight="1" spans="1:31">
      <c r="A38" s="59" t="s">
        <v>65</v>
      </c>
      <c r="B38" s="60"/>
      <c r="C38" s="60"/>
      <c r="D38" s="61"/>
      <c r="E38" s="61"/>
      <c r="F38" s="61"/>
      <c r="G38" s="61"/>
      <c r="H38" s="61"/>
      <c r="I38" s="61"/>
      <c r="P38" s="44"/>
      <c r="Q38" s="44"/>
      <c r="R38" s="63"/>
      <c r="S38" s="63"/>
      <c r="T38" s="63"/>
      <c r="U38" s="63"/>
      <c r="V38" s="63"/>
      <c r="W38" s="63"/>
      <c r="X38" s="63"/>
      <c r="Y38" s="63"/>
      <c r="Z38" s="63"/>
      <c r="AA38" s="63"/>
      <c r="AC38" s="68"/>
      <c r="AE38" s="44"/>
    </row>
    <row r="39" s="1" customForma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" customFormat="1" spans="1:31">
      <c r="A40" s="25"/>
      <c r="B40" s="25"/>
      <c r="C40" s="25"/>
      <c r="D40" s="25"/>
      <c r="E40" s="25"/>
      <c r="F40" s="25"/>
      <c r="G40" s="25"/>
      <c r="H40" s="25"/>
      <c r="I40" s="25"/>
      <c r="AB40" s="69"/>
      <c r="AC40" s="70"/>
      <c r="AE40" s="37"/>
    </row>
    <row r="41" s="1" customFormat="1" spans="1:32">
      <c r="A41" s="26"/>
      <c r="B41" s="26"/>
      <c r="C41" s="26"/>
      <c r="D41" s="26"/>
      <c r="E41" s="26"/>
      <c r="F41" s="62"/>
      <c r="G41" s="62"/>
      <c r="H41" s="26"/>
      <c r="I41" s="2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E41" s="37"/>
      <c r="AF41" s="37"/>
    </row>
    <row r="42" s="1" customFormat="1" spans="1:29">
      <c r="A42" s="26"/>
      <c r="B42" s="26"/>
      <c r="C42" s="26"/>
      <c r="D42" s="26"/>
      <c r="E42" s="26"/>
      <c r="F42" s="26"/>
      <c r="G42" s="26"/>
      <c r="H42" s="26"/>
      <c r="I42" s="26"/>
      <c r="J42" s="37"/>
      <c r="AB42" s="38"/>
      <c r="AC42" s="38"/>
    </row>
    <row r="43" s="1" customFormat="1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spans="28:29">
      <c r="AB44" s="71"/>
      <c r="AC44" s="72"/>
    </row>
    <row r="46" spans="28:29">
      <c r="AB46" s="73"/>
      <c r="AC46" s="74"/>
    </row>
    <row r="48" spans="28:29">
      <c r="AB48" s="75"/>
      <c r="AC48" s="76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5" zoomScaleNormal="85"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J25" sqref="J25:K32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>
        <v>1000</v>
      </c>
      <c r="B2" s="6"/>
      <c r="C2" s="6"/>
      <c r="D2" s="40" t="s">
        <v>1</v>
      </c>
      <c r="E2" s="40"/>
      <c r="F2" s="40"/>
      <c r="G2" s="40"/>
      <c r="H2" s="40"/>
      <c r="I2" s="40"/>
      <c r="J2" s="40"/>
      <c r="K2" s="40"/>
    </row>
    <row r="3" s="2" customFormat="1" ht="37.5" customHeight="1" spans="1:11">
      <c r="A3" s="8" t="s">
        <v>2</v>
      </c>
      <c r="B3" s="9" t="s">
        <v>66</v>
      </c>
      <c r="C3" s="10"/>
      <c r="D3" s="9" t="s">
        <v>67</v>
      </c>
      <c r="E3" s="10"/>
      <c r="F3" s="9" t="s">
        <v>68</v>
      </c>
      <c r="G3" s="10"/>
      <c r="H3" s="9" t="s">
        <v>69</v>
      </c>
      <c r="I3" s="10"/>
      <c r="J3" s="28" t="s">
        <v>13</v>
      </c>
      <c r="K3" s="29"/>
    </row>
    <row r="4" s="2" customFormat="1" ht="24.75" customHeight="1" spans="1:11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2" t="s">
        <v>14</v>
      </c>
      <c r="G4" s="12" t="s">
        <v>15</v>
      </c>
      <c r="H4" s="12" t="s">
        <v>14</v>
      </c>
      <c r="I4" s="12" t="s">
        <v>15</v>
      </c>
      <c r="J4" s="12" t="s">
        <v>14</v>
      </c>
      <c r="K4" s="12" t="s">
        <v>15</v>
      </c>
    </row>
    <row r="5" s="3" customFormat="1" ht="22.5" customHeight="1" spans="1:11">
      <c r="A5" s="13" t="s">
        <v>16</v>
      </c>
      <c r="B5" s="14">
        <v>4.62</v>
      </c>
      <c r="C5" s="15">
        <v>1</v>
      </c>
      <c r="D5" s="14">
        <v>2.28</v>
      </c>
      <c r="E5" s="15">
        <v>1</v>
      </c>
      <c r="F5" s="14">
        <v>0</v>
      </c>
      <c r="G5" s="15">
        <v>0</v>
      </c>
      <c r="H5" s="14">
        <f>7.62+8.18</f>
        <v>15.8</v>
      </c>
      <c r="I5" s="15">
        <v>2</v>
      </c>
      <c r="J5" s="30">
        <f t="shared" ref="J5:J34" si="0">+B5+D5+F5+H5</f>
        <v>22.7</v>
      </c>
      <c r="K5" s="43">
        <f t="shared" ref="K5:K34" si="1">+C5+E5+G5+I5</f>
        <v>4</v>
      </c>
    </row>
    <row r="6" s="3" customFormat="1" ht="22.5" customHeight="1" spans="1:15">
      <c r="A6" s="13" t="s">
        <v>17</v>
      </c>
      <c r="B6" s="14">
        <v>0</v>
      </c>
      <c r="C6" s="15">
        <v>0</v>
      </c>
      <c r="D6" s="14">
        <v>0</v>
      </c>
      <c r="E6" s="15">
        <v>0</v>
      </c>
      <c r="F6" s="14">
        <v>0</v>
      </c>
      <c r="G6" s="15">
        <v>0</v>
      </c>
      <c r="H6" s="14">
        <f>7.62+10.18</f>
        <v>17.8</v>
      </c>
      <c r="I6" s="15">
        <v>2</v>
      </c>
      <c r="J6" s="30">
        <f t="shared" si="0"/>
        <v>17.8</v>
      </c>
      <c r="K6" s="43">
        <f t="shared" si="1"/>
        <v>2</v>
      </c>
      <c r="N6" s="39"/>
      <c r="O6" s="39"/>
    </row>
    <row r="7" s="3" customFormat="1" ht="22.5" customHeight="1" spans="1:15">
      <c r="A7" s="13" t="s">
        <v>18</v>
      </c>
      <c r="B7" s="14">
        <v>4.84</v>
      </c>
      <c r="C7" s="15">
        <v>1</v>
      </c>
      <c r="D7" s="14">
        <v>0</v>
      </c>
      <c r="E7" s="15">
        <v>0</v>
      </c>
      <c r="F7" s="14">
        <v>0</v>
      </c>
      <c r="G7" s="15">
        <v>0</v>
      </c>
      <c r="H7" s="14">
        <f>7.66+8.94</f>
        <v>16.6</v>
      </c>
      <c r="I7" s="15">
        <v>2</v>
      </c>
      <c r="J7" s="30">
        <f t="shared" si="0"/>
        <v>21.44</v>
      </c>
      <c r="K7" s="43">
        <f t="shared" si="1"/>
        <v>3</v>
      </c>
      <c r="N7" s="39"/>
      <c r="O7" s="39"/>
    </row>
    <row r="8" s="3" customFormat="1" ht="22.5" customHeight="1" spans="1:15">
      <c r="A8" s="13" t="s">
        <v>19</v>
      </c>
      <c r="B8" s="14">
        <v>0</v>
      </c>
      <c r="C8" s="15">
        <v>0</v>
      </c>
      <c r="D8" s="14">
        <v>0</v>
      </c>
      <c r="E8" s="15">
        <v>0</v>
      </c>
      <c r="F8" s="14">
        <v>0</v>
      </c>
      <c r="G8" s="15">
        <v>0</v>
      </c>
      <c r="H8" s="14">
        <f>7.38+9.42</f>
        <v>16.8</v>
      </c>
      <c r="I8" s="15">
        <v>2</v>
      </c>
      <c r="J8" s="30">
        <f t="shared" si="0"/>
        <v>16.8</v>
      </c>
      <c r="K8" s="43">
        <f t="shared" si="1"/>
        <v>2</v>
      </c>
      <c r="N8" s="39"/>
      <c r="O8" s="39"/>
    </row>
    <row r="9" s="3" customFormat="1" ht="22.5" customHeight="1" spans="1:15">
      <c r="A9" s="13" t="s">
        <v>20</v>
      </c>
      <c r="B9" s="14">
        <v>0</v>
      </c>
      <c r="C9" s="15">
        <v>0</v>
      </c>
      <c r="D9" s="14">
        <v>3.02</v>
      </c>
      <c r="E9" s="15">
        <v>1</v>
      </c>
      <c r="F9" s="14">
        <v>5.44</v>
      </c>
      <c r="G9" s="15">
        <v>1</v>
      </c>
      <c r="H9" s="14">
        <f>7.64+9.18</f>
        <v>16.82</v>
      </c>
      <c r="I9" s="15">
        <v>2</v>
      </c>
      <c r="J9" s="30">
        <f t="shared" si="0"/>
        <v>25.28</v>
      </c>
      <c r="K9" s="43">
        <f t="shared" si="1"/>
        <v>4</v>
      </c>
      <c r="N9" s="39"/>
      <c r="O9" s="39"/>
    </row>
    <row r="10" s="3" customFormat="1" ht="22.5" customHeight="1" spans="1:15">
      <c r="A10" s="13" t="s">
        <v>21</v>
      </c>
      <c r="B10" s="14">
        <v>4.92</v>
      </c>
      <c r="C10" s="15">
        <v>1</v>
      </c>
      <c r="D10" s="14">
        <v>0</v>
      </c>
      <c r="E10" s="15">
        <v>0</v>
      </c>
      <c r="F10" s="14">
        <v>0</v>
      </c>
      <c r="G10" s="15">
        <v>0</v>
      </c>
      <c r="H10" s="14">
        <f>10.24+7.38</f>
        <v>17.62</v>
      </c>
      <c r="I10" s="15">
        <v>2</v>
      </c>
      <c r="J10" s="30">
        <f t="shared" si="0"/>
        <v>22.54</v>
      </c>
      <c r="K10" s="43">
        <f t="shared" si="1"/>
        <v>3</v>
      </c>
      <c r="N10" s="39"/>
      <c r="O10" s="39"/>
    </row>
    <row r="11" s="3" customFormat="1" ht="22.5" customHeight="1" spans="1:15">
      <c r="A11" s="13" t="s">
        <v>22</v>
      </c>
      <c r="B11" s="14">
        <v>0</v>
      </c>
      <c r="C11" s="15">
        <v>0</v>
      </c>
      <c r="D11" s="14">
        <v>3.16</v>
      </c>
      <c r="E11" s="15">
        <v>1</v>
      </c>
      <c r="F11" s="14">
        <v>4.04</v>
      </c>
      <c r="G11" s="15">
        <v>1</v>
      </c>
      <c r="H11" s="14">
        <f>7.52+8.82</f>
        <v>16.34</v>
      </c>
      <c r="I11" s="15">
        <v>2</v>
      </c>
      <c r="J11" s="30">
        <f t="shared" si="0"/>
        <v>23.54</v>
      </c>
      <c r="K11" s="43">
        <f t="shared" si="1"/>
        <v>4</v>
      </c>
      <c r="N11" s="39"/>
      <c r="O11" s="39"/>
    </row>
    <row r="12" s="3" customFormat="1" ht="22.5" customHeight="1" spans="1:15">
      <c r="A12" s="13" t="s">
        <v>23</v>
      </c>
      <c r="B12" s="14">
        <v>6.46</v>
      </c>
      <c r="C12" s="15">
        <v>1</v>
      </c>
      <c r="D12" s="14">
        <v>0</v>
      </c>
      <c r="E12" s="15">
        <v>0</v>
      </c>
      <c r="F12" s="14">
        <v>0</v>
      </c>
      <c r="G12" s="15">
        <v>0</v>
      </c>
      <c r="H12" s="14">
        <f>10.58+7.78</f>
        <v>18.36</v>
      </c>
      <c r="I12" s="15">
        <v>2</v>
      </c>
      <c r="J12" s="30">
        <f t="shared" si="0"/>
        <v>24.82</v>
      </c>
      <c r="K12" s="43">
        <f t="shared" si="1"/>
        <v>3</v>
      </c>
      <c r="N12" s="39"/>
      <c r="O12" s="39"/>
    </row>
    <row r="13" s="3" customFormat="1" ht="22.5" customHeight="1" spans="1:15">
      <c r="A13" s="13" t="s">
        <v>24</v>
      </c>
      <c r="B13" s="14">
        <v>0</v>
      </c>
      <c r="C13" s="15">
        <v>0</v>
      </c>
      <c r="D13" s="14">
        <v>2.86</v>
      </c>
      <c r="E13" s="15">
        <v>1</v>
      </c>
      <c r="F13" s="14">
        <v>5</v>
      </c>
      <c r="G13" s="15">
        <v>1</v>
      </c>
      <c r="H13" s="14">
        <f>7.6+10.66</f>
        <v>18.26</v>
      </c>
      <c r="I13" s="15">
        <v>2</v>
      </c>
      <c r="J13" s="30">
        <f t="shared" si="0"/>
        <v>26.12</v>
      </c>
      <c r="K13" s="43">
        <f t="shared" si="1"/>
        <v>4</v>
      </c>
      <c r="N13" s="39"/>
      <c r="O13" s="39"/>
    </row>
    <row r="14" s="3" customFormat="1" ht="22.5" customHeight="1" spans="1:15">
      <c r="A14" s="13" t="s">
        <v>25</v>
      </c>
      <c r="B14" s="14">
        <v>0</v>
      </c>
      <c r="C14" s="15">
        <v>0</v>
      </c>
      <c r="D14" s="14">
        <v>0</v>
      </c>
      <c r="E14" s="15">
        <v>0</v>
      </c>
      <c r="F14" s="14">
        <v>0</v>
      </c>
      <c r="G14" s="15">
        <v>0</v>
      </c>
      <c r="H14" s="14">
        <f>8.9+7.74+4.6</f>
        <v>21.24</v>
      </c>
      <c r="I14" s="15">
        <v>3</v>
      </c>
      <c r="J14" s="30">
        <f t="shared" si="0"/>
        <v>21.24</v>
      </c>
      <c r="K14" s="43">
        <f t="shared" si="1"/>
        <v>3</v>
      </c>
      <c r="N14" s="39"/>
      <c r="O14" s="39"/>
    </row>
    <row r="15" s="3" customFormat="1" ht="22.5" customHeight="1" spans="1:15">
      <c r="A15" s="13" t="s">
        <v>26</v>
      </c>
      <c r="B15" s="14">
        <v>7.8</v>
      </c>
      <c r="C15" s="15">
        <v>1</v>
      </c>
      <c r="D15" s="14">
        <v>3.16</v>
      </c>
      <c r="E15" s="15">
        <v>1</v>
      </c>
      <c r="F15" s="14">
        <v>5.02</v>
      </c>
      <c r="G15" s="15">
        <v>1</v>
      </c>
      <c r="H15" s="14">
        <f>9.3+7.72</f>
        <v>17.02</v>
      </c>
      <c r="I15" s="15">
        <v>2</v>
      </c>
      <c r="J15" s="30">
        <f t="shared" si="0"/>
        <v>33</v>
      </c>
      <c r="K15" s="43">
        <f t="shared" si="1"/>
        <v>5</v>
      </c>
      <c r="N15" s="39"/>
      <c r="O15" s="39"/>
    </row>
    <row r="16" s="3" customFormat="1" ht="22.5" customHeight="1" spans="1:15">
      <c r="A16" s="13" t="s">
        <v>27</v>
      </c>
      <c r="B16" s="14">
        <v>0</v>
      </c>
      <c r="C16" s="15">
        <v>0</v>
      </c>
      <c r="D16" s="14">
        <v>0</v>
      </c>
      <c r="E16" s="15">
        <v>0</v>
      </c>
      <c r="F16" s="14">
        <v>0</v>
      </c>
      <c r="G16" s="15">
        <v>0</v>
      </c>
      <c r="H16" s="14">
        <f>7.78+10.34</f>
        <v>18.12</v>
      </c>
      <c r="I16" s="15">
        <v>2</v>
      </c>
      <c r="J16" s="30">
        <f t="shared" si="0"/>
        <v>18.12</v>
      </c>
      <c r="K16" s="43">
        <f t="shared" si="1"/>
        <v>2</v>
      </c>
      <c r="N16" s="39"/>
      <c r="O16" s="39"/>
    </row>
    <row r="17" s="3" customFormat="1" ht="22.5" customHeight="1" spans="1:15">
      <c r="A17" s="13" t="s">
        <v>28</v>
      </c>
      <c r="B17" s="14">
        <v>0</v>
      </c>
      <c r="C17" s="15">
        <v>0</v>
      </c>
      <c r="D17" s="14">
        <v>3.32</v>
      </c>
      <c r="E17" s="15">
        <v>1</v>
      </c>
      <c r="F17" s="14">
        <v>5.3</v>
      </c>
      <c r="G17" s="15">
        <v>1</v>
      </c>
      <c r="H17" s="14">
        <f>9.46+7.72</f>
        <v>17.18</v>
      </c>
      <c r="I17" s="15">
        <v>2</v>
      </c>
      <c r="J17" s="30">
        <f t="shared" si="0"/>
        <v>25.8</v>
      </c>
      <c r="K17" s="43">
        <f t="shared" si="1"/>
        <v>4</v>
      </c>
      <c r="N17" s="39"/>
      <c r="O17" s="39"/>
    </row>
    <row r="18" s="3" customFormat="1" ht="22.5" customHeight="1" spans="1:15">
      <c r="A18" s="13" t="s">
        <v>29</v>
      </c>
      <c r="B18" s="14">
        <v>6.22</v>
      </c>
      <c r="C18" s="15">
        <v>1</v>
      </c>
      <c r="D18" s="14">
        <v>0</v>
      </c>
      <c r="E18" s="15">
        <v>0</v>
      </c>
      <c r="F18" s="14">
        <v>0</v>
      </c>
      <c r="G18" s="15">
        <v>0</v>
      </c>
      <c r="H18" s="14">
        <f>10.36+7.66+5.14</f>
        <v>23.16</v>
      </c>
      <c r="I18" s="15">
        <v>3</v>
      </c>
      <c r="J18" s="30">
        <f t="shared" si="0"/>
        <v>29.38</v>
      </c>
      <c r="K18" s="43">
        <f t="shared" si="1"/>
        <v>4</v>
      </c>
      <c r="N18" s="39"/>
      <c r="O18" s="39"/>
    </row>
    <row r="19" s="3" customFormat="1" ht="22.5" customHeight="1" spans="1:15">
      <c r="A19" s="13" t="s">
        <v>30</v>
      </c>
      <c r="B19" s="14">
        <v>0</v>
      </c>
      <c r="C19" s="15">
        <v>0</v>
      </c>
      <c r="D19" s="14">
        <v>3.62</v>
      </c>
      <c r="E19" s="15">
        <v>1</v>
      </c>
      <c r="F19" s="14">
        <v>0</v>
      </c>
      <c r="G19" s="15">
        <v>0</v>
      </c>
      <c r="H19" s="14">
        <f>8.44+7.66+9.28</f>
        <v>25.38</v>
      </c>
      <c r="I19" s="15">
        <v>3</v>
      </c>
      <c r="J19" s="30">
        <f t="shared" si="0"/>
        <v>29</v>
      </c>
      <c r="K19" s="43">
        <f t="shared" si="1"/>
        <v>4</v>
      </c>
      <c r="N19" s="39"/>
      <c r="O19" s="39"/>
    </row>
    <row r="20" s="3" customFormat="1" ht="22.5" customHeight="1" spans="1:15">
      <c r="A20" s="13" t="s">
        <v>31</v>
      </c>
      <c r="B20" s="14">
        <v>0</v>
      </c>
      <c r="C20" s="15">
        <v>0</v>
      </c>
      <c r="D20" s="14">
        <v>1.64</v>
      </c>
      <c r="E20" s="15">
        <v>1</v>
      </c>
      <c r="F20" s="14">
        <v>6.84</v>
      </c>
      <c r="G20" s="15">
        <v>1</v>
      </c>
      <c r="H20" s="14">
        <f>7.76+7.82+7.56</f>
        <v>23.14</v>
      </c>
      <c r="I20" s="15">
        <v>3</v>
      </c>
      <c r="J20" s="30">
        <f t="shared" si="0"/>
        <v>31.62</v>
      </c>
      <c r="K20" s="43">
        <f t="shared" si="1"/>
        <v>5</v>
      </c>
      <c r="N20" s="39"/>
      <c r="O20" s="39"/>
    </row>
    <row r="21" s="3" customFormat="1" ht="22.5" customHeight="1" spans="1:15">
      <c r="A21" s="13" t="s">
        <v>32</v>
      </c>
      <c r="B21" s="14">
        <v>6.94</v>
      </c>
      <c r="C21" s="15">
        <v>1</v>
      </c>
      <c r="D21" s="14">
        <v>1.48</v>
      </c>
      <c r="E21" s="15">
        <v>1</v>
      </c>
      <c r="F21" s="14">
        <f>5.74+5.36+3.78</f>
        <v>14.88</v>
      </c>
      <c r="G21" s="15">
        <v>3</v>
      </c>
      <c r="H21" s="14">
        <f>6.18+7.68+7.98</f>
        <v>21.84</v>
      </c>
      <c r="I21" s="15">
        <v>3</v>
      </c>
      <c r="J21" s="30">
        <f t="shared" si="0"/>
        <v>45.14</v>
      </c>
      <c r="K21" s="43">
        <f t="shared" si="1"/>
        <v>8</v>
      </c>
      <c r="N21" s="39"/>
      <c r="O21" s="39"/>
    </row>
    <row r="22" s="3" customFormat="1" ht="22.5" customHeight="1" spans="1:15">
      <c r="A22" s="13" t="s">
        <v>33</v>
      </c>
      <c r="B22" s="14">
        <v>0</v>
      </c>
      <c r="C22" s="15">
        <v>0</v>
      </c>
      <c r="D22" s="14">
        <v>2.16</v>
      </c>
      <c r="E22" s="15">
        <v>1</v>
      </c>
      <c r="F22" s="14">
        <v>6.44</v>
      </c>
      <c r="G22" s="15">
        <v>1</v>
      </c>
      <c r="H22" s="14">
        <f>7.92+7.82+6.24</f>
        <v>21.98</v>
      </c>
      <c r="I22" s="15">
        <v>3</v>
      </c>
      <c r="J22" s="30">
        <f t="shared" si="0"/>
        <v>30.58</v>
      </c>
      <c r="K22" s="43">
        <f t="shared" si="1"/>
        <v>5</v>
      </c>
      <c r="N22" s="39"/>
      <c r="O22" s="39"/>
    </row>
    <row r="23" s="3" customFormat="1" ht="22.5" customHeight="1" spans="1:15">
      <c r="A23" s="13" t="s">
        <v>34</v>
      </c>
      <c r="B23" s="14">
        <v>0</v>
      </c>
      <c r="C23" s="15">
        <v>0</v>
      </c>
      <c r="D23" s="14">
        <v>1.96</v>
      </c>
      <c r="E23" s="15">
        <v>1</v>
      </c>
      <c r="F23" s="14">
        <v>0</v>
      </c>
      <c r="G23" s="15">
        <v>0</v>
      </c>
      <c r="H23" s="14">
        <f>7.46+7.4+7.3+6.1</f>
        <v>28.26</v>
      </c>
      <c r="I23" s="15">
        <v>4</v>
      </c>
      <c r="J23" s="30">
        <f t="shared" si="0"/>
        <v>30.22</v>
      </c>
      <c r="K23" s="43">
        <f t="shared" si="1"/>
        <v>5</v>
      </c>
      <c r="N23" s="39"/>
      <c r="O23" s="39"/>
    </row>
    <row r="24" s="3" customFormat="1" ht="22.5" customHeight="1" spans="1:15">
      <c r="A24" s="13" t="s">
        <v>35</v>
      </c>
      <c r="B24" s="14">
        <v>7.38</v>
      </c>
      <c r="C24" s="15">
        <v>1</v>
      </c>
      <c r="D24" s="14">
        <v>2.22</v>
      </c>
      <c r="E24" s="15">
        <v>1</v>
      </c>
      <c r="F24" s="14">
        <v>4.98</v>
      </c>
      <c r="G24" s="15">
        <v>1</v>
      </c>
      <c r="H24" s="14">
        <f>6.82+7.7+7.46+7.32</f>
        <v>29.3</v>
      </c>
      <c r="I24" s="15">
        <v>4</v>
      </c>
      <c r="J24" s="30">
        <f t="shared" si="0"/>
        <v>43.88</v>
      </c>
      <c r="K24" s="43">
        <f t="shared" si="1"/>
        <v>7</v>
      </c>
      <c r="N24" s="39"/>
      <c r="O24" s="39"/>
    </row>
    <row r="25" s="3" customFormat="1" ht="22.5" customHeight="1" spans="1:15">
      <c r="A25" s="13" t="s">
        <v>36</v>
      </c>
      <c r="B25" s="14">
        <v>0</v>
      </c>
      <c r="C25" s="15">
        <v>0</v>
      </c>
      <c r="D25" s="14">
        <v>1.5</v>
      </c>
      <c r="E25" s="15">
        <v>1</v>
      </c>
      <c r="F25" s="14">
        <v>0</v>
      </c>
      <c r="G25" s="15">
        <v>0</v>
      </c>
      <c r="H25" s="14">
        <f>7.18+7.82+7.4+6.76</f>
        <v>29.16</v>
      </c>
      <c r="I25" s="15">
        <v>4</v>
      </c>
      <c r="J25" s="30">
        <f t="shared" si="0"/>
        <v>30.66</v>
      </c>
      <c r="K25" s="43">
        <f t="shared" si="1"/>
        <v>5</v>
      </c>
      <c r="N25" s="39"/>
      <c r="O25" s="39"/>
    </row>
    <row r="26" s="3" customFormat="1" ht="22.5" customHeight="1" spans="1:15">
      <c r="A26" s="13" t="s">
        <v>37</v>
      </c>
      <c r="B26" s="14">
        <v>0</v>
      </c>
      <c r="C26" s="15">
        <v>0</v>
      </c>
      <c r="D26" s="14">
        <v>0</v>
      </c>
      <c r="E26" s="15">
        <v>0</v>
      </c>
      <c r="F26" s="14">
        <v>4.76</v>
      </c>
      <c r="G26" s="15">
        <v>1</v>
      </c>
      <c r="H26" s="14">
        <f>6.74+7.78+7.82+7.68</f>
        <v>30.02</v>
      </c>
      <c r="I26" s="15">
        <v>4</v>
      </c>
      <c r="J26" s="30">
        <f t="shared" si="0"/>
        <v>34.78</v>
      </c>
      <c r="K26" s="43">
        <f t="shared" si="1"/>
        <v>5</v>
      </c>
      <c r="N26" s="39"/>
      <c r="O26" s="39"/>
    </row>
    <row r="27" s="3" customFormat="1" ht="22.5" customHeight="1" spans="1:15">
      <c r="A27" s="13" t="s">
        <v>38</v>
      </c>
      <c r="B27" s="14">
        <v>7.7</v>
      </c>
      <c r="C27" s="15">
        <v>1</v>
      </c>
      <c r="D27" s="14">
        <v>3.44</v>
      </c>
      <c r="E27" s="15">
        <v>1</v>
      </c>
      <c r="F27" s="14">
        <v>0</v>
      </c>
      <c r="G27" s="15">
        <v>0</v>
      </c>
      <c r="H27" s="14">
        <f>7.44+7.32+8.6</f>
        <v>23.36</v>
      </c>
      <c r="I27" s="15">
        <v>3</v>
      </c>
      <c r="J27" s="30">
        <f t="shared" si="0"/>
        <v>34.5</v>
      </c>
      <c r="K27" s="43">
        <f t="shared" si="1"/>
        <v>5</v>
      </c>
      <c r="N27" s="39"/>
      <c r="O27" s="39"/>
    </row>
    <row r="28" s="3" customFormat="1" ht="22.5" customHeight="1" spans="1:11">
      <c r="A28" s="13" t="s">
        <v>39</v>
      </c>
      <c r="B28" s="14">
        <v>0</v>
      </c>
      <c r="C28" s="15">
        <v>0</v>
      </c>
      <c r="D28" s="14">
        <v>0</v>
      </c>
      <c r="E28" s="15">
        <v>0</v>
      </c>
      <c r="F28" s="14">
        <f>5.8+4.92</f>
        <v>10.72</v>
      </c>
      <c r="G28" s="15">
        <v>2</v>
      </c>
      <c r="H28" s="14">
        <f>8.2+7.74+8.3</f>
        <v>24.24</v>
      </c>
      <c r="I28" s="15">
        <v>3</v>
      </c>
      <c r="J28" s="30">
        <f t="shared" si="0"/>
        <v>34.96</v>
      </c>
      <c r="K28" s="43">
        <f t="shared" si="1"/>
        <v>5</v>
      </c>
    </row>
    <row r="29" s="3" customFormat="1" ht="22.5" customHeight="1" spans="1:11">
      <c r="A29" s="13" t="s">
        <v>40</v>
      </c>
      <c r="B29" s="14">
        <v>0</v>
      </c>
      <c r="C29" s="15">
        <v>0</v>
      </c>
      <c r="D29" s="14">
        <v>3.06</v>
      </c>
      <c r="E29" s="15">
        <v>1</v>
      </c>
      <c r="F29" s="14">
        <v>4.84</v>
      </c>
      <c r="G29" s="15">
        <v>1</v>
      </c>
      <c r="H29" s="14">
        <f>7.68+7.9+7.86+6.88</f>
        <v>30.32</v>
      </c>
      <c r="I29" s="15">
        <v>4</v>
      </c>
      <c r="J29" s="30">
        <f t="shared" si="0"/>
        <v>38.22</v>
      </c>
      <c r="K29" s="43">
        <f t="shared" si="1"/>
        <v>6</v>
      </c>
    </row>
    <row r="30" s="3" customFormat="1" ht="22.5" customHeight="1" spans="1:11">
      <c r="A30" s="13" t="s">
        <v>41</v>
      </c>
      <c r="B30" s="14">
        <v>7.46</v>
      </c>
      <c r="C30" s="15">
        <v>1</v>
      </c>
      <c r="D30" s="14">
        <v>0</v>
      </c>
      <c r="E30" s="15">
        <v>0</v>
      </c>
      <c r="F30" s="14">
        <v>5.58</v>
      </c>
      <c r="G30" s="15">
        <v>1</v>
      </c>
      <c r="H30" s="14">
        <f>7.66+8.38+7.88+7.5</f>
        <v>31.42</v>
      </c>
      <c r="I30" s="15">
        <v>4</v>
      </c>
      <c r="J30" s="30">
        <f t="shared" si="0"/>
        <v>44.46</v>
      </c>
      <c r="K30" s="43">
        <f t="shared" si="1"/>
        <v>6</v>
      </c>
    </row>
    <row r="31" s="3" customFormat="1" ht="22.5" customHeight="1" spans="1:11">
      <c r="A31" s="13" t="s">
        <v>42</v>
      </c>
      <c r="B31" s="14">
        <v>0</v>
      </c>
      <c r="C31" s="15">
        <v>0</v>
      </c>
      <c r="D31" s="14">
        <v>2.46</v>
      </c>
      <c r="E31" s="15">
        <v>1</v>
      </c>
      <c r="F31" s="14">
        <v>5.3</v>
      </c>
      <c r="G31" s="15">
        <v>1</v>
      </c>
      <c r="H31" s="14">
        <f>7.86+8.72+7.42</f>
        <v>24</v>
      </c>
      <c r="I31" s="15">
        <v>3</v>
      </c>
      <c r="J31" s="30">
        <f t="shared" si="0"/>
        <v>31.76</v>
      </c>
      <c r="K31" s="43">
        <f t="shared" si="1"/>
        <v>5</v>
      </c>
    </row>
    <row r="32" s="3" customFormat="1" ht="22.5" customHeight="1" spans="1:11">
      <c r="A32" s="13" t="s">
        <v>43</v>
      </c>
      <c r="B32" s="14">
        <v>8.16</v>
      </c>
      <c r="C32" s="15">
        <v>1</v>
      </c>
      <c r="D32" s="14">
        <v>0</v>
      </c>
      <c r="E32" s="15">
        <v>0</v>
      </c>
      <c r="F32" s="14">
        <v>5.66</v>
      </c>
      <c r="G32" s="15">
        <v>1</v>
      </c>
      <c r="H32" s="14">
        <f>7.9+8.12+8.02+7.3</f>
        <v>31.34</v>
      </c>
      <c r="I32" s="15">
        <v>4</v>
      </c>
      <c r="J32" s="30">
        <f t="shared" si="0"/>
        <v>45.16</v>
      </c>
      <c r="K32" s="43">
        <f t="shared" si="1"/>
        <v>6</v>
      </c>
    </row>
    <row r="33" s="3" customFormat="1" ht="22.5" hidden="1" customHeight="1" spans="1:11">
      <c r="A33" s="13" t="s">
        <v>44</v>
      </c>
      <c r="B33" s="14">
        <v>0</v>
      </c>
      <c r="C33" s="15">
        <v>0</v>
      </c>
      <c r="D33" s="14">
        <v>0</v>
      </c>
      <c r="E33" s="15">
        <v>0</v>
      </c>
      <c r="F33" s="14">
        <v>0</v>
      </c>
      <c r="G33" s="15">
        <v>0</v>
      </c>
      <c r="H33" s="14">
        <v>0</v>
      </c>
      <c r="I33" s="15">
        <v>0</v>
      </c>
      <c r="J33" s="30">
        <f t="shared" si="0"/>
        <v>0</v>
      </c>
      <c r="K33" s="43">
        <f t="shared" si="1"/>
        <v>0</v>
      </c>
    </row>
    <row r="34" s="3" customFormat="1" ht="22.5" hidden="1" customHeight="1" spans="1:11">
      <c r="A34" s="13" t="s">
        <v>45</v>
      </c>
      <c r="B34" s="14">
        <v>0</v>
      </c>
      <c r="C34" s="15">
        <v>0</v>
      </c>
      <c r="D34" s="14">
        <v>0</v>
      </c>
      <c r="E34" s="15">
        <v>0</v>
      </c>
      <c r="F34" s="14">
        <v>0</v>
      </c>
      <c r="G34" s="15">
        <v>0</v>
      </c>
      <c r="H34" s="14">
        <v>0</v>
      </c>
      <c r="I34" s="15">
        <v>0</v>
      </c>
      <c r="J34" s="30">
        <f t="shared" si="0"/>
        <v>0</v>
      </c>
      <c r="K34" s="43">
        <f t="shared" si="1"/>
        <v>0</v>
      </c>
    </row>
    <row r="35" s="3" customFormat="1" ht="22.5" hidden="1" customHeight="1" spans="1:11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30">
        <f>B35+D35+F35+H35</f>
        <v>0</v>
      </c>
      <c r="K35" s="43">
        <f>C35+E35+G35+I35</f>
        <v>0</v>
      </c>
    </row>
    <row r="36" s="3" customFormat="1" ht="25.5" customHeight="1" spans="1:15">
      <c r="A36" s="16" t="s">
        <v>13</v>
      </c>
      <c r="B36" s="17">
        <f t="shared" ref="B36:K36" si="2">SUM(B5:B35)</f>
        <v>72.5</v>
      </c>
      <c r="C36" s="41">
        <f t="shared" si="2"/>
        <v>11</v>
      </c>
      <c r="D36" s="17">
        <f t="shared" si="2"/>
        <v>41.34</v>
      </c>
      <c r="E36" s="41">
        <f t="shared" si="2"/>
        <v>16</v>
      </c>
      <c r="F36" s="17">
        <f t="shared" si="2"/>
        <v>94.8</v>
      </c>
      <c r="G36" s="41">
        <f t="shared" si="2"/>
        <v>18</v>
      </c>
      <c r="H36" s="17">
        <f t="shared" si="2"/>
        <v>624.88</v>
      </c>
      <c r="I36" s="41">
        <f t="shared" si="2"/>
        <v>79</v>
      </c>
      <c r="J36" s="17">
        <f t="shared" si="2"/>
        <v>833.52</v>
      </c>
      <c r="K36" s="41">
        <f t="shared" si="2"/>
        <v>124</v>
      </c>
      <c r="M36" s="31"/>
      <c r="N36" s="31"/>
      <c r="O36" s="31"/>
    </row>
    <row r="37" s="4" customFormat="1" ht="21" customHeight="1" spans="1:13">
      <c r="A37" s="23" t="s">
        <v>70</v>
      </c>
      <c r="B37" s="23"/>
      <c r="C37" s="23"/>
      <c r="D37" s="24"/>
      <c r="E37" s="24"/>
      <c r="F37" s="24"/>
      <c r="G37" s="24"/>
      <c r="H37" s="24"/>
      <c r="I37" s="24"/>
      <c r="J37" s="35"/>
      <c r="K37" s="35"/>
      <c r="M37" s="44"/>
    </row>
    <row r="38" spans="1:13">
      <c r="A38" s="25"/>
      <c r="B38" s="25"/>
      <c r="C38" s="25"/>
      <c r="D38" s="25"/>
      <c r="E38" s="25"/>
      <c r="F38" s="25"/>
      <c r="G38" s="25"/>
      <c r="H38" s="25"/>
      <c r="I38" s="25"/>
      <c r="M38" s="37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37"/>
      <c r="K39" s="37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38"/>
      <c r="K40" s="38"/>
    </row>
    <row r="41" spans="1:11">
      <c r="A41" s="26"/>
      <c r="B41" s="26"/>
      <c r="C41" s="26"/>
      <c r="D41" s="26"/>
      <c r="E41" s="26"/>
      <c r="F41" s="26"/>
      <c r="G41" s="26"/>
      <c r="H41" s="42"/>
      <c r="I41" s="42"/>
      <c r="J41" s="38"/>
      <c r="K41" s="38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85" zoomScaleNormal="85" zoomScaleSheetLayoutView="60" workbookViewId="0">
      <pane ySplit="4" topLeftCell="A19" activePane="bottomLeft" state="frozen"/>
      <selection/>
      <selection pane="bottomLeft" activeCell="L25" sqref="L25:M32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>
        <v>1000</v>
      </c>
      <c r="B2" s="6"/>
      <c r="C2" s="6"/>
      <c r="D2" s="7"/>
      <c r="E2" s="7"/>
      <c r="F2" s="7"/>
      <c r="G2" s="7"/>
      <c r="H2" s="7"/>
      <c r="I2" s="7"/>
      <c r="J2" s="7"/>
      <c r="K2" s="7"/>
      <c r="L2" s="27" t="s">
        <v>1</v>
      </c>
      <c r="M2" s="27"/>
    </row>
    <row r="3" s="2" customFormat="1" ht="37.5" customHeight="1" spans="1:13">
      <c r="A3" s="8" t="s">
        <v>2</v>
      </c>
      <c r="B3" s="9" t="s">
        <v>71</v>
      </c>
      <c r="C3" s="10"/>
      <c r="D3" s="9" t="s">
        <v>72</v>
      </c>
      <c r="E3" s="10"/>
      <c r="F3" s="9" t="s">
        <v>73</v>
      </c>
      <c r="G3" s="10"/>
      <c r="H3" s="9" t="s">
        <v>74</v>
      </c>
      <c r="I3" s="10"/>
      <c r="J3" s="9" t="s">
        <v>75</v>
      </c>
      <c r="K3" s="10"/>
      <c r="L3" s="28" t="s">
        <v>13</v>
      </c>
      <c r="M3" s="29"/>
    </row>
    <row r="4" s="2" customFormat="1" ht="24.75" customHeight="1" spans="1:13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1" t="s">
        <v>14</v>
      </c>
      <c r="G4" s="11" t="s">
        <v>15</v>
      </c>
      <c r="H4" s="12" t="s">
        <v>14</v>
      </c>
      <c r="I4" s="12" t="s">
        <v>15</v>
      </c>
      <c r="J4" s="12" t="s">
        <v>14</v>
      </c>
      <c r="K4" s="12" t="s">
        <v>15</v>
      </c>
      <c r="L4" s="12" t="s">
        <v>14</v>
      </c>
      <c r="M4" s="12" t="s">
        <v>15</v>
      </c>
    </row>
    <row r="5" s="3" customFormat="1" ht="22.5" customHeight="1" spans="1:13">
      <c r="A5" s="13" t="s">
        <v>16</v>
      </c>
      <c r="B5" s="14">
        <v>0</v>
      </c>
      <c r="C5" s="15">
        <v>0</v>
      </c>
      <c r="D5" s="14">
        <v>0</v>
      </c>
      <c r="E5" s="15">
        <v>0</v>
      </c>
      <c r="F5" s="14">
        <v>3.42</v>
      </c>
      <c r="G5" s="15">
        <v>1</v>
      </c>
      <c r="H5" s="14">
        <v>0</v>
      </c>
      <c r="I5" s="15">
        <v>0</v>
      </c>
      <c r="J5" s="14">
        <v>2.82</v>
      </c>
      <c r="K5" s="15">
        <v>1</v>
      </c>
      <c r="L5" s="30">
        <f t="shared" ref="L5:L33" si="0">B5+D5+F5+H5+J5</f>
        <v>6.24</v>
      </c>
      <c r="M5" s="15">
        <f t="shared" ref="M5:M33" si="1">C5+E5+G5+I5+K5</f>
        <v>2</v>
      </c>
    </row>
    <row r="6" s="3" customFormat="1" ht="22.5" customHeight="1" spans="1:13">
      <c r="A6" s="13" t="s">
        <v>17</v>
      </c>
      <c r="B6" s="14">
        <v>0</v>
      </c>
      <c r="C6" s="15">
        <v>0</v>
      </c>
      <c r="D6" s="14">
        <v>0</v>
      </c>
      <c r="E6" s="15">
        <v>0</v>
      </c>
      <c r="F6" s="14">
        <v>3.74</v>
      </c>
      <c r="G6" s="15">
        <v>1</v>
      </c>
      <c r="H6" s="14">
        <v>0</v>
      </c>
      <c r="I6" s="15">
        <v>0</v>
      </c>
      <c r="J6" s="14">
        <v>2.8</v>
      </c>
      <c r="K6" s="15">
        <v>1</v>
      </c>
      <c r="L6" s="30">
        <f t="shared" si="0"/>
        <v>6.54</v>
      </c>
      <c r="M6" s="15">
        <f t="shared" si="1"/>
        <v>2</v>
      </c>
    </row>
    <row r="7" s="3" customFormat="1" ht="22.5" customHeight="1" spans="1:13">
      <c r="A7" s="13" t="s">
        <v>18</v>
      </c>
      <c r="B7" s="14">
        <v>0</v>
      </c>
      <c r="C7" s="15">
        <v>0</v>
      </c>
      <c r="D7" s="14">
        <v>5.34</v>
      </c>
      <c r="E7" s="15">
        <v>1</v>
      </c>
      <c r="F7" s="14">
        <v>3.92</v>
      </c>
      <c r="G7" s="15">
        <v>1</v>
      </c>
      <c r="H7" s="14">
        <v>0</v>
      </c>
      <c r="I7" s="15">
        <v>0</v>
      </c>
      <c r="J7" s="14">
        <v>3.02</v>
      </c>
      <c r="K7" s="15">
        <v>1</v>
      </c>
      <c r="L7" s="30">
        <f t="shared" si="0"/>
        <v>12.28</v>
      </c>
      <c r="M7" s="15">
        <f t="shared" si="1"/>
        <v>3</v>
      </c>
    </row>
    <row r="8" s="3" customFormat="1" ht="22.5" customHeight="1" spans="1:13">
      <c r="A8" s="13" t="s">
        <v>19</v>
      </c>
      <c r="B8" s="14">
        <v>0</v>
      </c>
      <c r="C8" s="15">
        <v>0</v>
      </c>
      <c r="D8" s="14">
        <v>0</v>
      </c>
      <c r="E8" s="15">
        <v>0</v>
      </c>
      <c r="F8" s="14">
        <v>3.32</v>
      </c>
      <c r="G8" s="15">
        <v>1</v>
      </c>
      <c r="H8" s="14">
        <v>0</v>
      </c>
      <c r="I8" s="15">
        <v>0</v>
      </c>
      <c r="J8" s="14">
        <v>2.52</v>
      </c>
      <c r="K8" s="15">
        <v>1</v>
      </c>
      <c r="L8" s="30">
        <f t="shared" si="0"/>
        <v>5.84</v>
      </c>
      <c r="M8" s="15">
        <f t="shared" si="1"/>
        <v>2</v>
      </c>
    </row>
    <row r="9" s="3" customFormat="1" ht="22.5" customHeight="1" spans="1:13">
      <c r="A9" s="13" t="s">
        <v>20</v>
      </c>
      <c r="B9" s="14">
        <v>0</v>
      </c>
      <c r="C9" s="15">
        <v>0</v>
      </c>
      <c r="D9" s="14">
        <v>0</v>
      </c>
      <c r="E9" s="15">
        <v>0</v>
      </c>
      <c r="F9" s="14">
        <v>3.18</v>
      </c>
      <c r="G9" s="15">
        <v>1</v>
      </c>
      <c r="H9" s="14">
        <v>0</v>
      </c>
      <c r="I9" s="15">
        <v>0</v>
      </c>
      <c r="J9" s="14">
        <v>3.28</v>
      </c>
      <c r="K9" s="15">
        <v>1</v>
      </c>
      <c r="L9" s="30">
        <f t="shared" si="0"/>
        <v>6.46</v>
      </c>
      <c r="M9" s="15">
        <f t="shared" si="1"/>
        <v>2</v>
      </c>
    </row>
    <row r="10" s="3" customFormat="1" ht="22.5" customHeight="1" spans="1:18">
      <c r="A10" s="13" t="s">
        <v>21</v>
      </c>
      <c r="B10" s="14">
        <v>0</v>
      </c>
      <c r="C10" s="15">
        <v>0</v>
      </c>
      <c r="D10" s="14">
        <v>5</v>
      </c>
      <c r="E10" s="15">
        <v>1</v>
      </c>
      <c r="F10" s="14">
        <f>3.18+2.74</f>
        <v>5.92</v>
      </c>
      <c r="G10" s="15">
        <v>2</v>
      </c>
      <c r="H10" s="14">
        <v>0</v>
      </c>
      <c r="I10" s="15">
        <v>0</v>
      </c>
      <c r="J10" s="14">
        <v>3.28</v>
      </c>
      <c r="K10" s="15">
        <v>1</v>
      </c>
      <c r="L10" s="30">
        <f t="shared" si="0"/>
        <v>14.2</v>
      </c>
      <c r="M10" s="15">
        <f t="shared" si="1"/>
        <v>4</v>
      </c>
      <c r="Q10" s="39"/>
      <c r="R10" s="39"/>
    </row>
    <row r="11" s="3" customFormat="1" ht="22.5" customHeight="1" spans="1:18">
      <c r="A11" s="13" t="s">
        <v>22</v>
      </c>
      <c r="B11" s="14">
        <v>0</v>
      </c>
      <c r="C11" s="15">
        <v>0</v>
      </c>
      <c r="D11" s="14">
        <v>0</v>
      </c>
      <c r="E11" s="15">
        <v>0</v>
      </c>
      <c r="F11" s="14">
        <v>3.74</v>
      </c>
      <c r="G11" s="15">
        <v>1</v>
      </c>
      <c r="H11" s="14">
        <v>0</v>
      </c>
      <c r="I11" s="15">
        <v>0</v>
      </c>
      <c r="J11" s="14">
        <v>4</v>
      </c>
      <c r="K11" s="15">
        <v>1</v>
      </c>
      <c r="L11" s="30">
        <f t="shared" si="0"/>
        <v>7.74</v>
      </c>
      <c r="M11" s="15">
        <f t="shared" si="1"/>
        <v>2</v>
      </c>
      <c r="Q11" s="39"/>
      <c r="R11" s="39"/>
    </row>
    <row r="12" s="3" customFormat="1" ht="22.5" customHeight="1" spans="1:18">
      <c r="A12" s="13" t="s">
        <v>23</v>
      </c>
      <c r="B12" s="14">
        <v>0</v>
      </c>
      <c r="C12" s="15">
        <v>0</v>
      </c>
      <c r="D12" s="14">
        <v>0</v>
      </c>
      <c r="E12" s="15">
        <v>0</v>
      </c>
      <c r="F12" s="14">
        <f>3.44+2.94</f>
        <v>6.38</v>
      </c>
      <c r="G12" s="15">
        <v>2</v>
      </c>
      <c r="H12" s="14">
        <v>0</v>
      </c>
      <c r="I12" s="15">
        <v>0</v>
      </c>
      <c r="J12" s="14">
        <v>3.58</v>
      </c>
      <c r="K12" s="15">
        <v>1</v>
      </c>
      <c r="L12" s="30">
        <f t="shared" si="0"/>
        <v>9.96</v>
      </c>
      <c r="M12" s="15">
        <f t="shared" si="1"/>
        <v>3</v>
      </c>
      <c r="Q12" s="39"/>
      <c r="R12" s="39"/>
    </row>
    <row r="13" s="3" customFormat="1" ht="22.5" customHeight="1" spans="1:18">
      <c r="A13" s="13" t="s">
        <v>24</v>
      </c>
      <c r="B13" s="14">
        <v>0</v>
      </c>
      <c r="C13" s="15">
        <v>0</v>
      </c>
      <c r="D13" s="14">
        <v>5.34</v>
      </c>
      <c r="E13" s="15">
        <v>1</v>
      </c>
      <c r="F13" s="14">
        <f>3.06+2.76</f>
        <v>5.82</v>
      </c>
      <c r="G13" s="15">
        <v>2</v>
      </c>
      <c r="H13" s="14">
        <v>0</v>
      </c>
      <c r="I13" s="15">
        <v>0</v>
      </c>
      <c r="J13" s="14">
        <v>3.34</v>
      </c>
      <c r="K13" s="15">
        <v>1</v>
      </c>
      <c r="L13" s="30">
        <f t="shared" si="0"/>
        <v>14.5</v>
      </c>
      <c r="M13" s="15">
        <f t="shared" si="1"/>
        <v>4</v>
      </c>
      <c r="Q13" s="39"/>
      <c r="R13" s="39"/>
    </row>
    <row r="14" s="3" customFormat="1" ht="22.5" customHeight="1" spans="1:18">
      <c r="A14" s="13" t="s">
        <v>25</v>
      </c>
      <c r="B14" s="14">
        <v>0</v>
      </c>
      <c r="C14" s="15">
        <v>0</v>
      </c>
      <c r="D14" s="14">
        <v>0</v>
      </c>
      <c r="E14" s="15">
        <v>0</v>
      </c>
      <c r="F14" s="14">
        <f>3.42</f>
        <v>3.42</v>
      </c>
      <c r="G14" s="15">
        <v>1</v>
      </c>
      <c r="H14" s="14">
        <v>0</v>
      </c>
      <c r="I14" s="15">
        <v>0</v>
      </c>
      <c r="J14" s="14">
        <v>3.16</v>
      </c>
      <c r="K14" s="15">
        <v>1</v>
      </c>
      <c r="L14" s="30">
        <f t="shared" si="0"/>
        <v>6.58</v>
      </c>
      <c r="M14" s="15">
        <f t="shared" si="1"/>
        <v>2</v>
      </c>
      <c r="Q14" s="39"/>
      <c r="R14" s="39"/>
    </row>
    <row r="15" s="3" customFormat="1" ht="22.5" customHeight="1" spans="1:18">
      <c r="A15" s="13" t="s">
        <v>26</v>
      </c>
      <c r="B15" s="14">
        <v>0</v>
      </c>
      <c r="C15" s="15">
        <v>0</v>
      </c>
      <c r="D15" s="14">
        <v>5.34</v>
      </c>
      <c r="E15" s="15">
        <v>1</v>
      </c>
      <c r="F15" s="14">
        <f>2.72+3</f>
        <v>5.72</v>
      </c>
      <c r="G15" s="15">
        <v>2</v>
      </c>
      <c r="H15" s="14">
        <v>0</v>
      </c>
      <c r="I15" s="15">
        <v>0</v>
      </c>
      <c r="J15" s="14">
        <v>3.56</v>
      </c>
      <c r="K15" s="15">
        <v>1</v>
      </c>
      <c r="L15" s="30">
        <f t="shared" si="0"/>
        <v>14.62</v>
      </c>
      <c r="M15" s="15">
        <f t="shared" si="1"/>
        <v>4</v>
      </c>
      <c r="Q15" s="39"/>
      <c r="R15" s="39"/>
    </row>
    <row r="16" s="3" customFormat="1" ht="22.5" customHeight="1" spans="1:18">
      <c r="A16" s="13" t="s">
        <v>27</v>
      </c>
      <c r="B16" s="14">
        <v>0</v>
      </c>
      <c r="C16" s="15">
        <v>0</v>
      </c>
      <c r="D16" s="14">
        <v>0</v>
      </c>
      <c r="E16" s="15">
        <v>0</v>
      </c>
      <c r="F16" s="14">
        <f>2.62+2.86</f>
        <v>5.48</v>
      </c>
      <c r="G16" s="15">
        <v>2</v>
      </c>
      <c r="H16" s="14">
        <v>0</v>
      </c>
      <c r="I16" s="15">
        <v>0</v>
      </c>
      <c r="J16" s="14">
        <v>3.7</v>
      </c>
      <c r="K16" s="15">
        <v>1</v>
      </c>
      <c r="L16" s="30">
        <f t="shared" si="0"/>
        <v>9.18</v>
      </c>
      <c r="M16" s="15">
        <f t="shared" si="1"/>
        <v>3</v>
      </c>
      <c r="Q16" s="39"/>
      <c r="R16" s="39"/>
    </row>
    <row r="17" s="3" customFormat="1" ht="22.5" customHeight="1" spans="1:18">
      <c r="A17" s="13" t="s">
        <v>28</v>
      </c>
      <c r="B17" s="14">
        <v>0</v>
      </c>
      <c r="C17" s="15">
        <v>0</v>
      </c>
      <c r="D17" s="14">
        <v>0</v>
      </c>
      <c r="E17" s="15">
        <v>0</v>
      </c>
      <c r="F17" s="14">
        <v>3.82</v>
      </c>
      <c r="G17" s="15">
        <v>1</v>
      </c>
      <c r="H17" s="14">
        <v>0</v>
      </c>
      <c r="I17" s="15">
        <v>0</v>
      </c>
      <c r="J17" s="14">
        <v>3.62</v>
      </c>
      <c r="K17" s="15">
        <v>1</v>
      </c>
      <c r="L17" s="30">
        <f t="shared" si="0"/>
        <v>7.44</v>
      </c>
      <c r="M17" s="15">
        <f t="shared" si="1"/>
        <v>2</v>
      </c>
      <c r="Q17" s="39"/>
      <c r="R17" s="39"/>
    </row>
    <row r="18" s="3" customFormat="1" ht="22.5" customHeight="1" spans="1:18">
      <c r="A18" s="13" t="s">
        <v>29</v>
      </c>
      <c r="B18" s="14">
        <v>0</v>
      </c>
      <c r="C18" s="15">
        <v>0</v>
      </c>
      <c r="D18" s="14">
        <v>7.72</v>
      </c>
      <c r="E18" s="15">
        <v>1</v>
      </c>
      <c r="F18" s="14">
        <f>2.92+3.38</f>
        <v>6.3</v>
      </c>
      <c r="G18" s="15">
        <v>2</v>
      </c>
      <c r="H18" s="14">
        <v>0</v>
      </c>
      <c r="I18" s="15">
        <v>0</v>
      </c>
      <c r="J18" s="14">
        <v>3.4</v>
      </c>
      <c r="K18" s="15">
        <v>1</v>
      </c>
      <c r="L18" s="30">
        <f t="shared" si="0"/>
        <v>17.42</v>
      </c>
      <c r="M18" s="15">
        <f t="shared" si="1"/>
        <v>4</v>
      </c>
      <c r="Q18" s="39"/>
      <c r="R18" s="39"/>
    </row>
    <row r="19" s="3" customFormat="1" ht="22.5" customHeight="1" spans="1:18">
      <c r="A19" s="13" t="s">
        <v>30</v>
      </c>
      <c r="B19" s="14">
        <v>0</v>
      </c>
      <c r="C19" s="15">
        <v>0</v>
      </c>
      <c r="D19" s="14">
        <v>0</v>
      </c>
      <c r="E19" s="15">
        <v>0</v>
      </c>
      <c r="F19" s="14">
        <v>3.96</v>
      </c>
      <c r="G19" s="15">
        <v>1</v>
      </c>
      <c r="H19" s="14">
        <v>0</v>
      </c>
      <c r="I19" s="15">
        <v>0</v>
      </c>
      <c r="J19" s="14">
        <v>3.52</v>
      </c>
      <c r="K19" s="15">
        <v>1</v>
      </c>
      <c r="L19" s="30">
        <f t="shared" si="0"/>
        <v>7.48</v>
      </c>
      <c r="M19" s="15">
        <f t="shared" si="1"/>
        <v>2</v>
      </c>
      <c r="Q19" s="39"/>
      <c r="R19" s="39"/>
    </row>
    <row r="20" s="3" customFormat="1" ht="22.5" customHeight="1" spans="1:18">
      <c r="A20" s="13" t="s">
        <v>31</v>
      </c>
      <c r="B20" s="14">
        <v>0</v>
      </c>
      <c r="C20" s="15">
        <v>0</v>
      </c>
      <c r="D20" s="14">
        <v>4.62</v>
      </c>
      <c r="E20" s="15">
        <v>1</v>
      </c>
      <c r="F20" s="14">
        <v>4.06</v>
      </c>
      <c r="G20" s="15">
        <v>1</v>
      </c>
      <c r="H20" s="14">
        <v>0</v>
      </c>
      <c r="I20" s="15">
        <v>0</v>
      </c>
      <c r="J20" s="14">
        <v>3.56</v>
      </c>
      <c r="K20" s="15">
        <v>1</v>
      </c>
      <c r="L20" s="30">
        <f t="shared" si="0"/>
        <v>12.24</v>
      </c>
      <c r="M20" s="15">
        <f t="shared" si="1"/>
        <v>3</v>
      </c>
      <c r="Q20" s="39"/>
      <c r="R20" s="39"/>
    </row>
    <row r="21" s="3" customFormat="1" ht="22.5" customHeight="1" spans="1:13">
      <c r="A21" s="13" t="s">
        <v>32</v>
      </c>
      <c r="B21" s="14">
        <v>0</v>
      </c>
      <c r="C21" s="15">
        <v>0</v>
      </c>
      <c r="D21" s="14">
        <v>0</v>
      </c>
      <c r="E21" s="15">
        <v>0</v>
      </c>
      <c r="F21" s="14">
        <v>4.12</v>
      </c>
      <c r="G21" s="15">
        <v>1</v>
      </c>
      <c r="H21" s="14">
        <v>0</v>
      </c>
      <c r="I21" s="15">
        <v>0</v>
      </c>
      <c r="J21" s="14">
        <v>3.86</v>
      </c>
      <c r="K21" s="15">
        <v>1</v>
      </c>
      <c r="L21" s="30">
        <f t="shared" si="0"/>
        <v>7.98</v>
      </c>
      <c r="M21" s="15">
        <f t="shared" si="1"/>
        <v>2</v>
      </c>
    </row>
    <row r="22" s="3" customFormat="1" ht="22.5" customHeight="1" spans="1:13">
      <c r="A22" s="13" t="s">
        <v>33</v>
      </c>
      <c r="B22" s="14">
        <v>0</v>
      </c>
      <c r="C22" s="15">
        <v>0</v>
      </c>
      <c r="D22" s="14">
        <v>8.48</v>
      </c>
      <c r="E22" s="15">
        <v>1</v>
      </c>
      <c r="F22" s="14">
        <v>3.64</v>
      </c>
      <c r="G22" s="15">
        <v>1</v>
      </c>
      <c r="H22" s="14">
        <v>0</v>
      </c>
      <c r="I22" s="15">
        <v>0</v>
      </c>
      <c r="J22" s="14">
        <v>3.54</v>
      </c>
      <c r="K22" s="15">
        <v>1</v>
      </c>
      <c r="L22" s="30">
        <f t="shared" si="0"/>
        <v>15.66</v>
      </c>
      <c r="M22" s="15">
        <f t="shared" si="1"/>
        <v>3</v>
      </c>
    </row>
    <row r="23" s="3" customFormat="1" ht="22.5" customHeight="1" spans="1:13">
      <c r="A23" s="13" t="s">
        <v>34</v>
      </c>
      <c r="B23" s="14">
        <v>0</v>
      </c>
      <c r="C23" s="15">
        <v>0</v>
      </c>
      <c r="D23" s="14">
        <v>5.04</v>
      </c>
      <c r="E23" s="15">
        <v>1</v>
      </c>
      <c r="F23" s="14">
        <f>3.14+2.9</f>
        <v>6.04</v>
      </c>
      <c r="G23" s="15">
        <v>2</v>
      </c>
      <c r="H23" s="14">
        <v>0</v>
      </c>
      <c r="I23" s="15">
        <v>0</v>
      </c>
      <c r="J23" s="14">
        <v>4.1</v>
      </c>
      <c r="K23" s="15">
        <v>1</v>
      </c>
      <c r="L23" s="30">
        <f t="shared" si="0"/>
        <v>15.18</v>
      </c>
      <c r="M23" s="15">
        <f t="shared" si="1"/>
        <v>4</v>
      </c>
    </row>
    <row r="24" s="3" customFormat="1" ht="22.5" customHeight="1" spans="1:13">
      <c r="A24" s="13" t="s">
        <v>35</v>
      </c>
      <c r="B24" s="14">
        <v>0</v>
      </c>
      <c r="C24" s="15">
        <v>0</v>
      </c>
      <c r="D24" s="14">
        <v>4.64</v>
      </c>
      <c r="E24" s="15">
        <v>1</v>
      </c>
      <c r="F24" s="14">
        <v>4.3</v>
      </c>
      <c r="G24" s="15">
        <v>1</v>
      </c>
      <c r="H24" s="14">
        <v>0</v>
      </c>
      <c r="I24" s="15">
        <v>0</v>
      </c>
      <c r="J24" s="14">
        <v>3.6</v>
      </c>
      <c r="K24" s="15">
        <v>1</v>
      </c>
      <c r="L24" s="30">
        <f t="shared" si="0"/>
        <v>12.54</v>
      </c>
      <c r="M24" s="15">
        <f t="shared" si="1"/>
        <v>3</v>
      </c>
    </row>
    <row r="25" s="3" customFormat="1" ht="22.5" customHeight="1" spans="1:13">
      <c r="A25" s="13" t="s">
        <v>36</v>
      </c>
      <c r="B25" s="14">
        <v>0</v>
      </c>
      <c r="C25" s="15">
        <v>0</v>
      </c>
      <c r="D25" s="14">
        <v>5.1</v>
      </c>
      <c r="E25" s="15">
        <v>1</v>
      </c>
      <c r="F25" s="14">
        <v>4.2</v>
      </c>
      <c r="G25" s="15">
        <v>1</v>
      </c>
      <c r="H25" s="14">
        <v>0</v>
      </c>
      <c r="I25" s="15">
        <v>0</v>
      </c>
      <c r="J25" s="14">
        <v>3.66</v>
      </c>
      <c r="K25" s="15">
        <v>1</v>
      </c>
      <c r="L25" s="30">
        <f t="shared" si="0"/>
        <v>12.96</v>
      </c>
      <c r="M25" s="15">
        <f t="shared" si="1"/>
        <v>3</v>
      </c>
    </row>
    <row r="26" s="3" customFormat="1" ht="22.5" customHeight="1" spans="1:13">
      <c r="A26" s="13" t="s">
        <v>37</v>
      </c>
      <c r="B26" s="14">
        <v>0</v>
      </c>
      <c r="C26" s="15">
        <v>0</v>
      </c>
      <c r="D26" s="14">
        <v>5.6</v>
      </c>
      <c r="E26" s="15">
        <v>1</v>
      </c>
      <c r="F26" s="14">
        <v>3.76</v>
      </c>
      <c r="G26" s="15">
        <v>1</v>
      </c>
      <c r="H26" s="14">
        <v>0</v>
      </c>
      <c r="I26" s="15">
        <v>0</v>
      </c>
      <c r="J26" s="14">
        <v>3.48</v>
      </c>
      <c r="K26" s="15">
        <v>1</v>
      </c>
      <c r="L26" s="30">
        <f t="shared" si="0"/>
        <v>12.84</v>
      </c>
      <c r="M26" s="15">
        <f t="shared" si="1"/>
        <v>3</v>
      </c>
    </row>
    <row r="27" s="3" customFormat="1" ht="22.5" customHeight="1" spans="1:13">
      <c r="A27" s="13" t="s">
        <v>38</v>
      </c>
      <c r="B27" s="14">
        <v>0</v>
      </c>
      <c r="C27" s="15">
        <v>0</v>
      </c>
      <c r="D27" s="14">
        <v>0</v>
      </c>
      <c r="E27" s="15">
        <v>0</v>
      </c>
      <c r="F27" s="14">
        <v>3.56</v>
      </c>
      <c r="G27" s="15">
        <v>1</v>
      </c>
      <c r="H27" s="14">
        <v>0</v>
      </c>
      <c r="I27" s="15">
        <v>0</v>
      </c>
      <c r="J27" s="14">
        <v>2.82</v>
      </c>
      <c r="K27" s="15">
        <v>1</v>
      </c>
      <c r="L27" s="30">
        <f t="shared" si="0"/>
        <v>6.38</v>
      </c>
      <c r="M27" s="15">
        <f t="shared" si="1"/>
        <v>2</v>
      </c>
    </row>
    <row r="28" s="3" customFormat="1" ht="22.5" customHeight="1" spans="1:13">
      <c r="A28" s="13" t="s">
        <v>39</v>
      </c>
      <c r="B28" s="14">
        <v>0</v>
      </c>
      <c r="C28" s="15">
        <v>0</v>
      </c>
      <c r="D28" s="14">
        <v>8.18</v>
      </c>
      <c r="E28" s="15">
        <v>1</v>
      </c>
      <c r="F28" s="14">
        <v>3.48</v>
      </c>
      <c r="G28" s="15">
        <v>1</v>
      </c>
      <c r="H28" s="14">
        <v>0</v>
      </c>
      <c r="I28" s="15">
        <v>0</v>
      </c>
      <c r="J28" s="14">
        <v>3.86</v>
      </c>
      <c r="K28" s="15">
        <v>1</v>
      </c>
      <c r="L28" s="30">
        <f t="shared" si="0"/>
        <v>15.52</v>
      </c>
      <c r="M28" s="15">
        <f t="shared" si="1"/>
        <v>3</v>
      </c>
    </row>
    <row r="29" s="3" customFormat="1" ht="22.5" customHeight="1" spans="1:13">
      <c r="A29" s="13" t="s">
        <v>40</v>
      </c>
      <c r="B29" s="14">
        <v>0</v>
      </c>
      <c r="C29" s="15">
        <v>0</v>
      </c>
      <c r="D29" s="14">
        <v>5.16</v>
      </c>
      <c r="E29" s="15">
        <v>1</v>
      </c>
      <c r="F29" s="14">
        <v>4.3</v>
      </c>
      <c r="G29" s="15">
        <v>1</v>
      </c>
      <c r="H29" s="14">
        <v>0</v>
      </c>
      <c r="I29" s="15">
        <v>0</v>
      </c>
      <c r="J29" s="14">
        <f>2.92+2.3</f>
        <v>5.22</v>
      </c>
      <c r="K29" s="15">
        <v>2</v>
      </c>
      <c r="L29" s="30">
        <f t="shared" si="0"/>
        <v>14.68</v>
      </c>
      <c r="M29" s="15">
        <f t="shared" si="1"/>
        <v>4</v>
      </c>
    </row>
    <row r="30" s="3" customFormat="1" ht="22.5" customHeight="1" spans="1:13">
      <c r="A30" s="13" t="s">
        <v>41</v>
      </c>
      <c r="B30" s="14">
        <v>0</v>
      </c>
      <c r="C30" s="15">
        <v>0</v>
      </c>
      <c r="D30" s="14">
        <v>5.16</v>
      </c>
      <c r="E30" s="15">
        <v>1</v>
      </c>
      <c r="F30" s="14">
        <v>0</v>
      </c>
      <c r="G30" s="15">
        <v>0</v>
      </c>
      <c r="H30" s="14">
        <v>0</v>
      </c>
      <c r="I30" s="15">
        <v>0</v>
      </c>
      <c r="J30" s="14">
        <v>3.52</v>
      </c>
      <c r="K30" s="15">
        <v>1</v>
      </c>
      <c r="L30" s="30">
        <f t="shared" si="0"/>
        <v>8.68</v>
      </c>
      <c r="M30" s="15">
        <f t="shared" si="1"/>
        <v>2</v>
      </c>
    </row>
    <row r="31" s="3" customFormat="1" ht="22.5" customHeight="1" spans="1:13">
      <c r="A31" s="13" t="s">
        <v>42</v>
      </c>
      <c r="B31" s="14">
        <v>0</v>
      </c>
      <c r="C31" s="15">
        <v>0</v>
      </c>
      <c r="D31" s="14">
        <v>5.58</v>
      </c>
      <c r="E31" s="15">
        <v>1</v>
      </c>
      <c r="F31" s="14">
        <v>0</v>
      </c>
      <c r="G31" s="15">
        <v>0</v>
      </c>
      <c r="H31" s="14">
        <v>0</v>
      </c>
      <c r="I31" s="15">
        <v>0</v>
      </c>
      <c r="J31" s="14">
        <v>3.9</v>
      </c>
      <c r="K31" s="15">
        <v>1</v>
      </c>
      <c r="L31" s="30">
        <f t="shared" si="0"/>
        <v>9.48</v>
      </c>
      <c r="M31" s="15">
        <f t="shared" si="1"/>
        <v>2</v>
      </c>
    </row>
    <row r="32" s="3" customFormat="1" ht="22.5" customHeight="1" spans="1:13">
      <c r="A32" s="13" t="s">
        <v>43</v>
      </c>
      <c r="B32" s="14">
        <v>0</v>
      </c>
      <c r="C32" s="15">
        <v>0</v>
      </c>
      <c r="D32" s="14">
        <v>4.76</v>
      </c>
      <c r="E32" s="15">
        <v>1</v>
      </c>
      <c r="F32" s="14">
        <v>4.44</v>
      </c>
      <c r="G32" s="15">
        <v>1</v>
      </c>
      <c r="H32" s="14">
        <v>0</v>
      </c>
      <c r="I32" s="15">
        <v>0</v>
      </c>
      <c r="J32" s="14">
        <v>3.72</v>
      </c>
      <c r="K32" s="15">
        <v>1</v>
      </c>
      <c r="L32" s="30">
        <f t="shared" si="0"/>
        <v>12.92</v>
      </c>
      <c r="M32" s="15">
        <f t="shared" si="1"/>
        <v>3</v>
      </c>
    </row>
    <row r="33" s="3" customFormat="1" ht="22.5" hidden="1" customHeight="1" spans="1:13">
      <c r="A33" s="13" t="s">
        <v>44</v>
      </c>
      <c r="B33" s="14">
        <v>0</v>
      </c>
      <c r="C33" s="15">
        <v>0</v>
      </c>
      <c r="D33" s="14">
        <v>0</v>
      </c>
      <c r="E33" s="15">
        <v>0</v>
      </c>
      <c r="F33" s="14">
        <v>0</v>
      </c>
      <c r="G33" s="15">
        <v>0</v>
      </c>
      <c r="H33" s="14">
        <v>0</v>
      </c>
      <c r="I33" s="15">
        <v>0</v>
      </c>
      <c r="J33" s="14">
        <v>0</v>
      </c>
      <c r="K33" s="15">
        <v>0</v>
      </c>
      <c r="L33" s="30">
        <f t="shared" si="0"/>
        <v>0</v>
      </c>
      <c r="M33" s="15">
        <f t="shared" si="1"/>
        <v>0</v>
      </c>
    </row>
    <row r="34" s="3" customFormat="1" ht="22.5" hidden="1" customHeight="1" spans="1:13">
      <c r="A34" s="13" t="s">
        <v>45</v>
      </c>
      <c r="B34" s="14">
        <v>0</v>
      </c>
      <c r="C34" s="15">
        <v>0</v>
      </c>
      <c r="D34" s="14">
        <v>0</v>
      </c>
      <c r="E34" s="15">
        <v>0</v>
      </c>
      <c r="F34" s="14">
        <v>0</v>
      </c>
      <c r="G34" s="15">
        <v>0</v>
      </c>
      <c r="H34" s="14">
        <v>0</v>
      </c>
      <c r="I34" s="15">
        <v>0</v>
      </c>
      <c r="J34" s="14">
        <v>0</v>
      </c>
      <c r="K34" s="15">
        <v>0</v>
      </c>
      <c r="L34" s="30">
        <f>+B34+D34+F34+H34+J34</f>
        <v>0</v>
      </c>
      <c r="M34" s="15">
        <f>+C34+E34+G34+I34+K34</f>
        <v>0</v>
      </c>
    </row>
    <row r="35" s="3" customFormat="1" ht="23.25" hidden="1" customHeight="1" spans="1:13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30">
        <f>+B35+D35+F35+H35+J35</f>
        <v>0</v>
      </c>
      <c r="M35" s="15">
        <f>+C35+E35+G35+I35+K35</f>
        <v>0</v>
      </c>
    </row>
    <row r="36" s="3" customFormat="1" ht="25.5" customHeight="1" spans="1:17">
      <c r="A36" s="16" t="s">
        <v>13</v>
      </c>
      <c r="B36" s="17">
        <f t="shared" ref="B36:M36" si="2">SUM(B5:B35)</f>
        <v>0</v>
      </c>
      <c r="C36" s="17">
        <f t="shared" si="2"/>
        <v>0</v>
      </c>
      <c r="D36" s="17">
        <f t="shared" si="2"/>
        <v>91.06</v>
      </c>
      <c r="E36" s="15">
        <f t="shared" si="2"/>
        <v>16</v>
      </c>
      <c r="F36" s="17">
        <f t="shared" si="2"/>
        <v>114.04</v>
      </c>
      <c r="G36" s="15">
        <f t="shared" si="2"/>
        <v>33</v>
      </c>
      <c r="H36" s="17">
        <f t="shared" si="2"/>
        <v>0</v>
      </c>
      <c r="I36" s="17">
        <f t="shared" si="2"/>
        <v>0</v>
      </c>
      <c r="J36" s="17">
        <f t="shared" si="2"/>
        <v>98.44</v>
      </c>
      <c r="K36" s="15">
        <f t="shared" si="2"/>
        <v>29</v>
      </c>
      <c r="L36" s="17">
        <f t="shared" si="2"/>
        <v>303.54</v>
      </c>
      <c r="M36" s="15">
        <f t="shared" si="2"/>
        <v>78</v>
      </c>
      <c r="O36" s="31"/>
      <c r="P36" s="31"/>
      <c r="Q36" s="31"/>
    </row>
    <row r="37" s="3" customFormat="1" ht="12.75" hidden="1" customHeight="1" spans="1:17">
      <c r="A37" s="18"/>
      <c r="B37" s="19"/>
      <c r="C37" s="20"/>
      <c r="D37" s="21"/>
      <c r="E37" s="22"/>
      <c r="F37" s="21"/>
      <c r="G37" s="22"/>
      <c r="H37" s="21"/>
      <c r="I37" s="22"/>
      <c r="J37" s="21"/>
      <c r="K37" s="22"/>
      <c r="L37" s="32"/>
      <c r="M37" s="33"/>
      <c r="O37" s="31"/>
      <c r="P37" s="31"/>
      <c r="Q37" s="31"/>
    </row>
    <row r="38" s="4" customFormat="1" ht="18.75" customHeight="1" spans="1:15">
      <c r="A38" s="23" t="s">
        <v>76</v>
      </c>
      <c r="B38" s="23"/>
      <c r="C38" s="23"/>
      <c r="D38" s="24"/>
      <c r="E38" s="24"/>
      <c r="F38" s="24"/>
      <c r="G38" s="24"/>
      <c r="H38" s="24"/>
      <c r="I38" s="24"/>
      <c r="K38" s="24"/>
      <c r="L38" s="34"/>
      <c r="M38" s="35"/>
      <c r="O38" s="36"/>
    </row>
    <row r="39" spans="1: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7"/>
      <c r="M39" s="37"/>
      <c r="O39" s="37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7"/>
      <c r="M40" s="37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38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7"/>
      <c r="M42" s="37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餐饮 排水</vt:lpstr>
      <vt:lpstr>餐饮 西岗区</vt:lpstr>
      <vt:lpstr>餐饮 甘井子</vt:lpstr>
      <vt:lpstr>餐饮沙河口</vt:lpstr>
      <vt:lpstr>餐厨中山区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2025-04-07T03:45:32Z</dcterms:created>
  <dcterms:modified xsi:type="dcterms:W3CDTF">2025-04-07T03:45:53Z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A4EE882788BD4FEC8A303B082B1AD65A_11</vt:lpwstr>
  </property>
  <property fmtid="{D5CDD505-2E9C-101B-9397-08002B2CF9AE}" pid="3" name="KSOProductBuildVer">
    <vt:lpwstr>2052-12.1.0.20784</vt:lpwstr>
  </property>
</Properties>
</file>